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8.1.8\Acceso a la Informacion\PORTAL TRANSPARENCIA\2025\FINANZAS\Estados Financieros - INTRANT 2025\Enero - Junio 2025\"/>
    </mc:Choice>
  </mc:AlternateContent>
  <bookViews>
    <workbookView xWindow="0" yWindow="0" windowWidth="28800" windowHeight="1221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2" i="1" l="1"/>
  <c r="D592" i="1"/>
  <c r="A587" i="1"/>
  <c r="E584" i="1"/>
  <c r="D584" i="1"/>
  <c r="A577" i="1"/>
  <c r="E573" i="1"/>
  <c r="D573" i="1"/>
  <c r="A553" i="1"/>
  <c r="E551" i="1"/>
  <c r="E575" i="1" s="1"/>
  <c r="D551" i="1"/>
  <c r="A542" i="1"/>
  <c r="E540" i="1"/>
  <c r="D540" i="1"/>
  <c r="D575" i="1" s="1"/>
  <c r="A529" i="1"/>
  <c r="E526" i="1"/>
  <c r="D526" i="1"/>
  <c r="A517" i="1"/>
  <c r="E515" i="1"/>
  <c r="D515" i="1"/>
  <c r="A507" i="1"/>
  <c r="E502" i="1"/>
  <c r="D502" i="1"/>
  <c r="A499" i="1"/>
  <c r="E493" i="1"/>
  <c r="E496" i="1" s="1"/>
  <c r="E492" i="1"/>
  <c r="D492" i="1"/>
  <c r="D493" i="1" s="1"/>
  <c r="D496" i="1" s="1"/>
  <c r="A487" i="1"/>
  <c r="E485" i="1"/>
  <c r="E421" i="1" s="1"/>
  <c r="D485" i="1"/>
  <c r="A481" i="1"/>
  <c r="E479" i="1"/>
  <c r="D479" i="1"/>
  <c r="D420" i="1" s="1"/>
  <c r="E473" i="1"/>
  <c r="D473" i="1"/>
  <c r="A468" i="1"/>
  <c r="E466" i="1"/>
  <c r="D466" i="1"/>
  <c r="D418" i="1" s="1"/>
  <c r="E430" i="1"/>
  <c r="E417" i="1" s="1"/>
  <c r="D430" i="1"/>
  <c r="A426" i="1"/>
  <c r="D421" i="1"/>
  <c r="A421" i="1"/>
  <c r="E420" i="1"/>
  <c r="A420" i="1"/>
  <c r="A475" i="1" s="1"/>
  <c r="A419" i="1"/>
  <c r="E418" i="1"/>
  <c r="A418" i="1"/>
  <c r="A432" i="1" s="1"/>
  <c r="D417" i="1"/>
  <c r="A417" i="1"/>
  <c r="E409" i="1"/>
  <c r="D409" i="1"/>
  <c r="E400" i="1"/>
  <c r="D400" i="1"/>
  <c r="E399" i="1"/>
  <c r="E404" i="1" s="1"/>
  <c r="E405" i="1" s="1"/>
  <c r="E407" i="1" s="1"/>
  <c r="E411" i="1" s="1"/>
  <c r="D399" i="1"/>
  <c r="D404" i="1" s="1"/>
  <c r="D405" i="1" s="1"/>
  <c r="D407" i="1" s="1"/>
  <c r="D411" i="1" s="1"/>
  <c r="E386" i="1"/>
  <c r="E390" i="1" s="1"/>
  <c r="D386" i="1"/>
  <c r="D390" i="1" s="1"/>
  <c r="E385" i="1"/>
  <c r="D385" i="1"/>
  <c r="A375" i="1"/>
  <c r="E371" i="1"/>
  <c r="E372" i="1" s="1"/>
  <c r="E369" i="1"/>
  <c r="D369" i="1"/>
  <c r="D371" i="1" s="1"/>
  <c r="D372" i="1" s="1"/>
  <c r="E368" i="1"/>
  <c r="E366" i="1"/>
  <c r="D366" i="1"/>
  <c r="D368" i="1" s="1"/>
  <c r="E360" i="1"/>
  <c r="D360" i="1"/>
  <c r="E357" i="1"/>
  <c r="E361" i="1" s="1"/>
  <c r="D357" i="1"/>
  <c r="E354" i="1"/>
  <c r="D354" i="1"/>
  <c r="D361" i="1" s="1"/>
  <c r="E345" i="1"/>
  <c r="E374" i="1" s="1"/>
  <c r="D345" i="1"/>
  <c r="A340" i="1"/>
  <c r="E337" i="1"/>
  <c r="D337" i="1"/>
  <c r="A332" i="1"/>
  <c r="E329" i="1"/>
  <c r="D329" i="1"/>
  <c r="A323" i="1"/>
  <c r="E312" i="1"/>
  <c r="E320" i="1" s="1"/>
  <c r="D312" i="1"/>
  <c r="D320" i="1" s="1"/>
  <c r="E299" i="1"/>
  <c r="D299" i="1"/>
  <c r="A297" i="1"/>
  <c r="E293" i="1"/>
  <c r="D293" i="1"/>
  <c r="E290" i="1"/>
  <c r="A288" i="1"/>
  <c r="E286" i="1"/>
  <c r="D286" i="1"/>
  <c r="A273" i="1"/>
  <c r="E270" i="1"/>
  <c r="D270" i="1"/>
  <c r="A266" i="1"/>
  <c r="E263" i="1"/>
  <c r="D263" i="1"/>
  <c r="A259" i="1"/>
  <c r="E256" i="1"/>
  <c r="D256" i="1"/>
  <c r="A253" i="1"/>
  <c r="E249" i="1"/>
  <c r="D249" i="1"/>
  <c r="E245" i="1"/>
  <c r="E250" i="1" s="1"/>
  <c r="D245" i="1"/>
  <c r="D250" i="1" s="1"/>
  <c r="A238" i="1"/>
  <c r="E223" i="1"/>
  <c r="D223" i="1"/>
  <c r="D218" i="1"/>
  <c r="E217" i="1"/>
  <c r="D217" i="1"/>
  <c r="E213" i="1"/>
  <c r="E218" i="1" s="1"/>
  <c r="D213" i="1"/>
  <c r="D212" i="1" s="1"/>
  <c r="E210" i="1"/>
  <c r="E205" i="1" s="1"/>
  <c r="D210" i="1"/>
  <c r="E208" i="1"/>
  <c r="D208" i="1"/>
  <c r="E207" i="1"/>
  <c r="D207" i="1"/>
  <c r="E206" i="1"/>
  <c r="D206" i="1"/>
  <c r="D205" i="1" s="1"/>
  <c r="E203" i="1"/>
  <c r="D203" i="1"/>
  <c r="E202" i="1"/>
  <c r="D202" i="1"/>
  <c r="E201" i="1"/>
  <c r="D201" i="1"/>
  <c r="D199" i="1" s="1"/>
  <c r="E200" i="1"/>
  <c r="E199" i="1" s="1"/>
  <c r="D200" i="1"/>
  <c r="E193" i="1"/>
  <c r="D193" i="1"/>
  <c r="E192" i="1"/>
  <c r="D192" i="1"/>
  <c r="E191" i="1"/>
  <c r="D191" i="1"/>
  <c r="E190" i="1"/>
  <c r="D190" i="1"/>
  <c r="D188" i="1" s="1"/>
  <c r="D187" i="1" s="1"/>
  <c r="E189" i="1"/>
  <c r="E188" i="1" s="1"/>
  <c r="E187" i="1" s="1"/>
  <c r="D189" i="1"/>
  <c r="E184" i="1"/>
  <c r="D184" i="1"/>
  <c r="E183" i="1"/>
  <c r="D183" i="1"/>
  <c r="E182" i="1"/>
  <c r="D182" i="1"/>
  <c r="E181" i="1"/>
  <c r="D181" i="1"/>
  <c r="A179" i="1"/>
  <c r="E177" i="1"/>
  <c r="E175" i="1"/>
  <c r="D175" i="1"/>
  <c r="E168" i="1"/>
  <c r="D168" i="1"/>
  <c r="D177" i="1" s="1"/>
  <c r="A161" i="1"/>
  <c r="E159" i="1"/>
  <c r="D159" i="1"/>
  <c r="E149" i="1"/>
  <c r="D149" i="1"/>
  <c r="D156" i="1" s="1"/>
  <c r="E146" i="1"/>
  <c r="E156" i="1" s="1"/>
  <c r="D146" i="1"/>
  <c r="E144" i="1"/>
  <c r="D144" i="1"/>
  <c r="A144" i="1"/>
  <c r="A140" i="1"/>
  <c r="E138" i="1"/>
  <c r="D138" i="1"/>
  <c r="A135" i="1"/>
  <c r="E132" i="1"/>
  <c r="D132" i="1"/>
  <c r="A126" i="1"/>
  <c r="E123" i="1"/>
  <c r="D123" i="1"/>
  <c r="A117" i="1"/>
  <c r="E113" i="1"/>
  <c r="D113" i="1"/>
  <c r="E106" i="1"/>
  <c r="D106" i="1"/>
  <c r="E93" i="1"/>
  <c r="D93" i="1"/>
  <c r="E90" i="1"/>
  <c r="E114" i="1" s="1"/>
  <c r="D90" i="1"/>
  <c r="D114" i="1" s="1"/>
  <c r="A84" i="1"/>
  <c r="D70" i="1"/>
  <c r="C70" i="1"/>
  <c r="E69" i="1"/>
  <c r="E68" i="1"/>
  <c r="E70" i="1" s="1"/>
  <c r="B7" i="1"/>
  <c r="A7" i="1"/>
  <c r="D5" i="1"/>
  <c r="A3" i="1"/>
  <c r="A1" i="1"/>
  <c r="D228" i="1" l="1"/>
  <c r="D423" i="1"/>
  <c r="D230" i="1"/>
  <c r="E228" i="1"/>
  <c r="E230" i="1"/>
  <c r="D374" i="1"/>
  <c r="E423" i="1"/>
  <c r="E212" i="1"/>
</calcChain>
</file>

<file path=xl/comments1.xml><?xml version="1.0" encoding="utf-8"?>
<comments xmlns="http://schemas.openxmlformats.org/spreadsheetml/2006/main">
  <authors>
    <author>User</author>
  </authors>
  <commentList>
    <comment ref="B196" authorId="0" shapeId="0">
      <text>
        <r>
          <rPr>
            <b/>
            <sz val="9"/>
            <color indexed="81"/>
            <rFont val="Tahoma"/>
            <family val="2"/>
          </rPr>
          <t>Jhovan Reyes:</t>
        </r>
        <r>
          <rPr>
            <sz val="9"/>
            <color indexed="81"/>
            <rFont val="Tahoma"/>
            <family val="2"/>
          </rPr>
          <t xml:space="preserve">
Los retiros se colocan en negativo</t>
        </r>
      </text>
    </comment>
    <comment ref="B197" authorId="0" shapeId="0">
      <text>
        <r>
          <rPr>
            <b/>
            <sz val="9"/>
            <color indexed="81"/>
            <rFont val="Tahoma"/>
            <family val="2"/>
          </rPr>
          <t xml:space="preserve">Jhovan Reyes:
</t>
        </r>
        <r>
          <rPr>
            <sz val="9"/>
            <color indexed="81"/>
            <rFont val="Tahoma"/>
            <family val="2"/>
          </rPr>
          <t>La depreciacion se coloca en negativo</t>
        </r>
      </text>
    </comment>
    <comment ref="B223" authorId="0" shapeId="0">
      <text>
        <r>
          <rPr>
            <b/>
            <sz val="9"/>
            <color indexed="81"/>
            <rFont val="Tahoma"/>
            <family val="2"/>
          </rPr>
          <t xml:space="preserve">Jhovan Reyes:
</t>
        </r>
        <r>
          <rPr>
            <sz val="9"/>
            <color indexed="81"/>
            <rFont val="Tahoma"/>
            <family val="2"/>
          </rPr>
          <t>La depreciacion se coloca en negativo</t>
        </r>
      </text>
    </comment>
    <comment ref="B226" authorId="0" shapeId="0">
      <text>
        <r>
          <rPr>
            <b/>
            <sz val="9"/>
            <color indexed="81"/>
            <rFont val="Tahoma"/>
            <family val="2"/>
          </rPr>
          <t xml:space="preserve">Jhovan Reyes:
</t>
        </r>
        <r>
          <rPr>
            <sz val="9"/>
            <color indexed="81"/>
            <rFont val="Tahoma"/>
            <family val="2"/>
          </rPr>
          <t>La depreciacion se coloca en negativo</t>
        </r>
      </text>
    </comment>
  </commentList>
</comments>
</file>

<file path=xl/sharedStrings.xml><?xml version="1.0" encoding="utf-8"?>
<sst xmlns="http://schemas.openxmlformats.org/spreadsheetml/2006/main" count="493" uniqueCount="417">
  <si>
    <t>NOTAS A LOS ESTADOS FINANCIEROS</t>
  </si>
  <si>
    <t>Junio 2025</t>
  </si>
  <si>
    <t>Junio 2024</t>
  </si>
  <si>
    <t>ENTIDAD ECONÓMICA</t>
  </si>
  <si>
    <t xml:space="preserve">El Instituto Nacional de Tránsito y Transporte Terrestre (INTRANT): es la entidad que tiene por objeto regular y supervisar la movilidad, el transporte terrestre, el tránsito y la seguridad vial en la Republica Dominicana y establecer las instituciones responsables de planificar y ejecutar dichas actividades, así como la normativa a tal efecto, mediante la creación de la Ley 63-17. </t>
  </si>
  <si>
    <t>*</t>
  </si>
  <si>
    <t>Ley No. 63-17, de Movilidad, Transporte Terrestre, Tránsito y Seguridad Vial de la República Dominicana. G. O. No. 10875 del 24 de febrero de 2017. CONSIDERANDO PRIMERO: Que en la actualidad las actividades de movilidad, transporte terrestre, tránsito y la seguridad vial constituyen uno de los principales problemas económicos, sociales y de salud en la República Dominicana, debido a la gran cantidad de accidentes de tránsito que ocurren en las vías públicas y que ocasionan pérdidas de vidas humanas, traumas, heridas y daños materiales a la propiedad pública y privada.</t>
  </si>
  <si>
    <t xml:space="preserve">Instituto Nacional de Tránsito y Transporte Terrestre INTRANT. Principios básicos de ejecución: Movilidad urbana y accesibilidad. Desarrollo humano. Desarrollo urbano. Competencia desleal. Seguridad vial. Sistema integral de tránsito y transporte terrestre. Sostenibilidad ambiental. Compromiso social. </t>
  </si>
  <si>
    <t>INTRANT tiene su domicilio en la calle Pepillo Salcedo, frente al Estadio Quisqueya, Santo Domingo, R.D.</t>
  </si>
  <si>
    <t>BASES DE PRESENTACIÓN</t>
  </si>
  <si>
    <t>Los Estados Financieros han sido preparados de conformidad con las Normas Internacionales de Contabilidad del Sector Público, adoptadas por la Dirección General de Contabilidad Gubernamental de la República Dominicana (DIGECOG).</t>
  </si>
  <si>
    <t>El Instituto Nacional de Tránsito y Transporte Terrestre INTRANT presenta su presupuesto aprobado sobre la base contable de efectivo. Y los Estados Financieros sobre la base de acumulación conforme a las estipulaciones de las Normas Internacionales de Contabilidad para el Sector Público (NICSP).</t>
  </si>
  <si>
    <t>El presupuesto se aprueba según la base contable de efectivo siguiendo una clasificación de pago por funciones.
El presupuesto aprobado cubre el periodo fiscal que va desde el 1ro., de enero hasta el 31 de diciembre de 2025 y es incluido como información suplementaria en los Estados Financieros y sus Notas, en el anexo #3.</t>
  </si>
  <si>
    <t xml:space="preserve">MONEDA FUNCIONAL Y DE PRESENTACIÓN </t>
  </si>
  <si>
    <t>Los Estados Financieros están presentados en pesos dominicanos (RD$) moneda de curso legal en República Dominicana.</t>
  </si>
  <si>
    <t>USO DE ESTIMADOS Y JUICIOS</t>
  </si>
  <si>
    <t>La preparación de los Estados Financieros de conformidad con las NICSP, requiere que la administración realice juicios, estimaciones y supuestos que afectan la aplicación de las Políticas Contables y los montos de activos, pasivos, ingresos y gastos reportados. Los resultados reales pueden diferir de estas estimaciones.
Las estimaciones y supuestos relevantes son revisados regularmente, las cuales son reconocidas prospectivamente.</t>
  </si>
  <si>
    <t>BASES DE MEDICIÓN</t>
  </si>
  <si>
    <t>Los Estados Financieros se elaboran sobre la base del costo histórico, a excepción de los terrenos y edificios los cuales son valuados mediante tasaciones realizadas por un experto externo.</t>
  </si>
  <si>
    <t>RESUMEN DE POLÍTICAS CONTABLES SIGNIFICATIVAS</t>
  </si>
  <si>
    <t>Las políticas de contabilidad establecidas más adelante han sido aplicadas consistentemente a todos los períodos presentados en los estados financieros.</t>
  </si>
  <si>
    <t>Instrumentos financieros</t>
  </si>
  <si>
    <t>La Entidad clasifica los activos financieros en las siguientes categorías: Activos financieros a valor razonable con cambios en resultados, activos financieros mantenidos hasta el vencimiento, activos financieros disponibles para la venta, cuentas y partidas por cobrar.</t>
  </si>
  <si>
    <t>Cuentas por cobrar</t>
  </si>
  <si>
    <t>Las cuentas por cobrar son reconocidas por el importe de su valor razonable más otros cargos relacionados con la transacción.</t>
  </si>
  <si>
    <t>Inventarios</t>
  </si>
  <si>
    <t>Los inventarios están valuados al costo promedio ponderado, el cual es uno de los métodos aceptados por las Normas Internacionales de contabilidad para el Sector Público (NICSP).</t>
  </si>
  <si>
    <t>Propiedad mobiliario y equipos</t>
  </si>
  <si>
    <t>La propiedad mobiliario y equipos están valuados a su costo de adquisición, menos la depreciación acumulada.</t>
  </si>
  <si>
    <t>La depreciación es calculada en base al método de línea recta sobre la vida útil estimada de los activos.</t>
  </si>
  <si>
    <t>Los costos de renovaciones y mejoras importantes son adicionados a los activos, mientras que los costos de mantenimientos y reparaciones son cargados a los resultados de los ejercicios en que son incurridos.</t>
  </si>
  <si>
    <t>Los retiros por ventas o disposición de propiedad mobiliario y equipos se registran eliminando de los libros el costo del activo retirado con su correspondiente depreciación acumulada. La utilidad o pérdida resultante es aplicada a los resultados del ejercicio en que se efetua la operación.</t>
  </si>
  <si>
    <t>La vida útil estimada de los activos es como sigue:</t>
  </si>
  <si>
    <t>Categoría</t>
  </si>
  <si>
    <t>Años de vida útil</t>
  </si>
  <si>
    <t>Edificaciones</t>
  </si>
  <si>
    <t>Mobiliarios y equipos de oficina y computo</t>
  </si>
  <si>
    <t>Equipos de transporte</t>
  </si>
  <si>
    <t>Otros equipos</t>
  </si>
  <si>
    <t>Otros activos</t>
  </si>
  <si>
    <t>Los otros activos están compuesto por los avances realizados a la adquisición de los Semáforos y equipos del Centro de Control de Tráfico.</t>
  </si>
  <si>
    <t>Provisiones</t>
  </si>
  <si>
    <t>i) Preaviso y Cesantía de empleados</t>
  </si>
  <si>
    <t>La ley 41-08 de Función Pública, sus reglamentos y aplicaciones requiere que en caso de desvinculación de un servidor público al mismo le corresponde ser indemnizado con un salario por cada año de servicio sin que el monto de la indemnización pueda exceder los salarios de 18 meses de labores. La Institución registra como gastos en la medida en que los empleados son desvinculados.</t>
  </si>
  <si>
    <t>ii) Seguridad Social</t>
  </si>
  <si>
    <t>De conformidad con la Ley No. 87-01, sobre el Sistema Dominicano de Seguridad Social promulgada el 10 de mayo de 2001, los empleados de la Entidad están actualmente afiliado a una Administradora de Fondo de Pensiones (AFP) y a la administradora de riesgos laborales los aportes que establece la ley por estos conceptos son:</t>
  </si>
  <si>
    <t>Descripción</t>
  </si>
  <si>
    <t>Trabajador</t>
  </si>
  <si>
    <t>Empleador</t>
  </si>
  <si>
    <t>Total</t>
  </si>
  <si>
    <t>Aportes al Plan de Pensiones</t>
  </si>
  <si>
    <t>Aportes a la Seguridad Social</t>
  </si>
  <si>
    <t>Reconocimiento de los ingresos</t>
  </si>
  <si>
    <t>i) Ingresos Presupuestarios</t>
  </si>
  <si>
    <t>Instituto Nacional de Tránsito y Transporte Terrestre (INTRANT), reconoce sus ingresos presupuestarios por el método de lo devengado, es decir cuándo se reciben las asignaciones presupuestarias del Ministerio de Hacienda.</t>
  </si>
  <si>
    <t>Las fuentes de ingresos presupuestarios provienen principalmente de: De lo establecido en la ley de Presupuesto No.423-06, para el Sector Público.  Esta ley indica que las cuentas de ingresos serán cerradas el 31 de diciembre de cada año y que los ingresos que se perciban posteriores a la fecha antes indicada, se consideran para el período fiscal siguiente.</t>
  </si>
  <si>
    <t>ii) Ingresos no Presupuestarios</t>
  </si>
  <si>
    <t>Se originan principalmente por la ejecución del programa especiales de regularización.</t>
  </si>
  <si>
    <t>iii) Otros Ingresos</t>
  </si>
  <si>
    <t>EFECTIVO Y EQUIVALENTES DE EFECTIVO</t>
  </si>
  <si>
    <t>El efectivo en Caja y Banco lo conforman los balances conciliados de las cuentas bancarias de INTRANT, mas los fondos de caja y caja chica, destinados para las operaciones de la institución. Al 30 de junio del 2025 comprende lo siguiente:</t>
  </si>
  <si>
    <t xml:space="preserve">Efectivo en caja: </t>
  </si>
  <si>
    <t xml:space="preserve">Caja Chica y Fondo de Viáticos  </t>
  </si>
  <si>
    <t>Fondo Reponible Institucional FRI-000258</t>
  </si>
  <si>
    <t>Fondo Reponible Institucional FRI-000158</t>
  </si>
  <si>
    <t>Total Efectivo en Caja</t>
  </si>
  <si>
    <t>Efectivo en Bancos:</t>
  </si>
  <si>
    <t>Efectivo en Bancos en RD$:</t>
  </si>
  <si>
    <t xml:space="preserve">   Euro-BC 7311002000 DI Apoyo al plan Mov. Sostenible</t>
  </si>
  <si>
    <t xml:space="preserve">   Euro-BC 7311002001 CI Apoyo al plan Mov. Sostenible</t>
  </si>
  <si>
    <t xml:space="preserve">   Sub-Cta. Banco no.0100039000 Dolares Fondo 100</t>
  </si>
  <si>
    <t xml:space="preserve">   RD-BR 7311002001 Apoyo al plan Mov. Sostenible</t>
  </si>
  <si>
    <t xml:space="preserve">Sub-Cta. Banco no. 0100228000 Fondo 100 CUT                      </t>
  </si>
  <si>
    <t xml:space="preserve">Sub-Cta. Banco no. 0100228001 Fondo 100 pagadora   CUT                </t>
  </si>
  <si>
    <t xml:space="preserve">Sub-Cta. Banco no. 9995059000 Fondo 102 CUT                       </t>
  </si>
  <si>
    <t>Sub-Cta. Banco no. 9995059001 Fondo 102 Pagadora  CUT</t>
  </si>
  <si>
    <t>Sub-Cta. Banco no-9995005000 Euro Fondo 102</t>
  </si>
  <si>
    <t>Sub-Cta. Banco no. 9995011000 Dolares Fondo 102  CUT</t>
  </si>
  <si>
    <t>Sub-Cta. Banco no. 9995011001 Dolares Fondo 102  CUT</t>
  </si>
  <si>
    <t>Cta. Corriente no.960-207060-6 FIMOVIT</t>
  </si>
  <si>
    <t>Cta. Colectora (100013140002825)</t>
  </si>
  <si>
    <t>Cta. Corriente BDI No.4060017081</t>
  </si>
  <si>
    <t xml:space="preserve">Total Efectivo en Bancos </t>
  </si>
  <si>
    <t>INVERSIONES TEMPORALES</t>
  </si>
  <si>
    <t>Al cierre del periodo comprende lo siguiente:</t>
  </si>
  <si>
    <t>Certificado financiero</t>
  </si>
  <si>
    <t>TOTAL INVERSIONES TEMPORALES</t>
  </si>
  <si>
    <t>CUENTAS POR COBRAR Y OTRAS CUENTAS</t>
  </si>
  <si>
    <t>Cuentas por Cobrar a Clientes</t>
  </si>
  <si>
    <t xml:space="preserve">Cuentas por Cobrar Empleados Feliz    </t>
  </si>
  <si>
    <t>Reclamaciones por Cheques Devueltos</t>
  </si>
  <si>
    <t>Deterioro de cuentas por cobrar</t>
  </si>
  <si>
    <t>TOTAL CUENTAS POR COBRAR Y OTRAS CUENTAS</t>
  </si>
  <si>
    <t>INVENTARIOS</t>
  </si>
  <si>
    <t>Registro de mercancías o artículos gastables utilizados para las operaciones de la Institución.  Al 30 de junio 2025 comprende lo siguiente:</t>
  </si>
  <si>
    <t>Inventarios de Suministros y Materiales</t>
  </si>
  <si>
    <t>TOTAL DE INVENTARIOS</t>
  </si>
  <si>
    <t>PAGOS ANTICIPADOS</t>
  </si>
  <si>
    <t>Poliza de seguro</t>
  </si>
  <si>
    <t>Avance de Efectivo FIMMOVIT</t>
  </si>
  <si>
    <t>GASTOS PAGADOS POR ANTICIPADOS</t>
  </si>
  <si>
    <t>Seguro por Consumir</t>
  </si>
  <si>
    <t>Seguro por Consumir Valor Original</t>
  </si>
  <si>
    <t>Seguro por Consumir Valor Amortizado</t>
  </si>
  <si>
    <t>Gastos de Organización</t>
  </si>
  <si>
    <t>Valor Original</t>
  </si>
  <si>
    <t>Amortización Acumulada</t>
  </si>
  <si>
    <t>Pagos Anticipados ISR</t>
  </si>
  <si>
    <t>ITBIS Adelantado</t>
  </si>
  <si>
    <t>Anticipos a Proveedores</t>
  </si>
  <si>
    <t>Mercancías en Transito</t>
  </si>
  <si>
    <t>TOTAL GASTOS PAGADOS POR ANTICIPADO</t>
  </si>
  <si>
    <t>CUENTAS POR COBRAR A LARGO PLAZO</t>
  </si>
  <si>
    <t>Estan compuestas por todas las Cuentas pendientes de cobros. Al 30 de junio 2025  comprende lo siguiente:</t>
  </si>
  <si>
    <t>Cuentas por Cobrar Taxi Amarillo (Pollito)</t>
  </si>
  <si>
    <t xml:space="preserve">Cuentas por Cobrar Clientes (FONDET).           </t>
  </si>
  <si>
    <t>Cta. Por Cobrar por Renovación Contrato Ruta</t>
  </si>
  <si>
    <t>Avance Transcore Latam, SRL</t>
  </si>
  <si>
    <t xml:space="preserve">SUB-TOTAL CUENTAS POR COBRAR </t>
  </si>
  <si>
    <t>9-a</t>
  </si>
  <si>
    <t>PROVICIONES DE CUENTAS POR COBRAR</t>
  </si>
  <si>
    <t>Son el 2% correspondientes al primer semestre del periodo de todas las cuentas pendientes de cobros.</t>
  </si>
  <si>
    <t>Reservas Ctas. Incobrables Taxi Amarillo (Pollito)</t>
  </si>
  <si>
    <t>Reservas Ctas. Incobrables Contrato de Ruta</t>
  </si>
  <si>
    <t>Reservas Ctas. Incobrables (FONDET)</t>
  </si>
  <si>
    <t>SUB-TOTAL RESERVAS CUENTAS INCOBRBLES</t>
  </si>
  <si>
    <t xml:space="preserve">TOTAL DE CUENTAS POR COBRAR Y OTRAS CUENTAS </t>
  </si>
  <si>
    <t>PROPIEDAD, PLANTA Y EQUIPOS</t>
  </si>
  <si>
    <t>Los componen propiedades y bienes tangibles destinados a servir a las operaciones de la Institución.  Al 30 de junio 2025 comprende lo siguiente:</t>
  </si>
  <si>
    <t>Terreno</t>
  </si>
  <si>
    <t>Más: adicción</t>
  </si>
  <si>
    <t>Menos: retiro</t>
  </si>
  <si>
    <t>Valor Revaluado</t>
  </si>
  <si>
    <t>Edificios y sus Componentes</t>
  </si>
  <si>
    <t>Edificios Valor Original</t>
  </si>
  <si>
    <t>Menos: depreciación</t>
  </si>
  <si>
    <t>Edificación Valor Revaluado</t>
  </si>
  <si>
    <t xml:space="preserve"> Maquinarias y Equipos</t>
  </si>
  <si>
    <t xml:space="preserve">                                                                                                                                                                                                                                                                                                                                                                                                                                                                                                                                                                                                                                                                                                                                                                                                                                                                                                                                                                                                                                                                                                                                                                                                                                                                                                                                                                                                                                                                                                                                                                                                                                                                                                                                                                                                                                                                                                                                                                                                                                                                                                                                                                                                                                                                                                                                                                                                                                                                                                                                                                                                                                                                                                                                                                                                                                                                                                                                                                                                                                                                                                                                                                                                                                                                                                                                                                                                                                                                                                                                                                                                                                                                                                                                                                                                                                                                                                                                                                                                                                                                                                                                                                                                                                                                                                   </t>
  </si>
  <si>
    <t>Mobiliarios y Equipos de Oficina</t>
  </si>
  <si>
    <t xml:space="preserve">                                                                                                                                                                                                                                                                                                                                                                                                                                                                                                                                                                                                                                                                                                                                                                                                                                                                                                                                                                                                                                                                                                                                                                                                                                                                                                                                                                                                                                                                                                                                                                                                                                                                                                                                                                                                                                                                                                                                                                                                                                                                                                                                                                                                                                                                                                                                                                                                                                                                                                                                                                                                                                                                                                                                                                                                                                                                                                                                                                                                                                                                                                                                                                                                                                                                                                                                                                                                                                                                                                                                                                                                                                                                                                      </t>
  </si>
  <si>
    <t>Más: Ajustes de adicciónes</t>
  </si>
  <si>
    <t>Equipos de Transporte y Otros</t>
  </si>
  <si>
    <t>Otros activos (Maquinarias)</t>
  </si>
  <si>
    <t>Equipos Op. Valor Original</t>
  </si>
  <si>
    <t>Equipos Op. Valor Revaluado</t>
  </si>
  <si>
    <t>Depreciación Acumulada</t>
  </si>
  <si>
    <t>Edificaciones en Proceso</t>
  </si>
  <si>
    <t>TOTAL PROPIEDAD, PLANTA Y EQUIPOS NETOS</t>
  </si>
  <si>
    <t>Ver movimiento anexo #1.</t>
  </si>
  <si>
    <r>
      <rPr>
        <b/>
        <u/>
        <sz val="10"/>
        <rFont val="Century Gothic"/>
        <family val="2"/>
      </rPr>
      <t>Nota explicativa Terrenos</t>
    </r>
    <r>
      <rPr>
        <u/>
        <sz val="10"/>
        <rFont val="Century Gothic"/>
        <family val="2"/>
      </rPr>
      <t>:</t>
    </r>
    <r>
      <rPr>
        <sz val="10"/>
        <rFont val="Century Gothic"/>
        <family val="2"/>
      </rPr>
      <t xml:space="preserve"> Estamos reclasificando  el balance existente de los Estados Financieros en la partida </t>
    </r>
  </si>
  <si>
    <t>de terreno acorde a lo registrando  en el sistema del SIAB, la diferencia  Vs lo presentado al corte pasado</t>
  </si>
  <si>
    <t>fue ajustada, debido a que los mismo son terrenos heredados de otra Institucion de los cuales tenemos control</t>
  </si>
  <si>
    <t xml:space="preserve">pero no los ducumentos  necesarios para realizar los registros correspondientes,  por esta razon solo se esta tomando </t>
  </si>
  <si>
    <t>en cuenta el monto del cual si poseemos la  documentacion pertinente (Drecreto, Pagos y Acto de Ventas).</t>
  </si>
  <si>
    <t>ACTIVOS INTANGIBLES</t>
  </si>
  <si>
    <t>Los componen las licencias y software utilizados en nuestros sistemas de información.  Al 30 de junio 2025 comprende lo siguiente:</t>
  </si>
  <si>
    <t xml:space="preserve">Costos de adquisición  </t>
  </si>
  <si>
    <t xml:space="preserve">Adiciones </t>
  </si>
  <si>
    <t>Retiros</t>
  </si>
  <si>
    <t>otros</t>
  </si>
  <si>
    <t>Transferencias</t>
  </si>
  <si>
    <t xml:space="preserve">Saldo al final del periodo </t>
  </si>
  <si>
    <t xml:space="preserve">Amortizacion Acumulada al inicio del periodo  </t>
  </si>
  <si>
    <t>Amortizacion del periodo</t>
  </si>
  <si>
    <t xml:space="preserve">Amortizacion Acumulada al final del periodo  </t>
  </si>
  <si>
    <t>SALDO ACTIVOS INTANGIBLES</t>
  </si>
  <si>
    <t>INVERSIONES</t>
  </si>
  <si>
    <t>Certificados de Depósito</t>
  </si>
  <si>
    <t>TOTAL DE INVERSIONES</t>
  </si>
  <si>
    <t>OTROS ACTIVOS</t>
  </si>
  <si>
    <t>Semáforos y equipos del Centro de Control de Tráfico</t>
  </si>
  <si>
    <t>Depósito Seguridad</t>
  </si>
  <si>
    <t>TOTAL DE OTROS ACTIVOS</t>
  </si>
  <si>
    <t>Esta partida está compuesta por Semáforos y equipos del Centro de Control de Tráfico adquiridos para la puesta en marcha del Sistema Centralizado de Control de Tráfico del Distrito Nacional, estos seran amortizados en 5 años dando inicio en el año 2021; del mismo modo presentamos los gastos pagados por anticipados correspondientes al seguro de bienes muebles.</t>
  </si>
  <si>
    <t>PRESTAMOS BANCARIOS A CORTO PLAZO</t>
  </si>
  <si>
    <t>Banco Nova Scotia</t>
  </si>
  <si>
    <t>Banco Popular Dominicano</t>
  </si>
  <si>
    <t>TOTAL DE PRESTAMOS A CORTO PLAZO</t>
  </si>
  <si>
    <t>SOBREGIROS BANCARIOS</t>
  </si>
  <si>
    <t>Sub-Cta. Banc. No. BR2073002001-CI-2073</t>
  </si>
  <si>
    <t>Sub-Cuenta Banco no. 0100228001 Fondo 100 Pagadora</t>
  </si>
  <si>
    <t xml:space="preserve">Sub-Cuenta Banco no. 0100039001 Dolares Fondo100  </t>
  </si>
  <si>
    <t>Sub-Cuenta Banco no. 9995059001 Fondo 102 Pagadora</t>
  </si>
  <si>
    <t xml:space="preserve">Sub-Cuenta Banco no. 9995005000 Euro Fondo 102 </t>
  </si>
  <si>
    <t xml:space="preserve">Sub-Cuenta Banco no. 9995005001Euro Fondo 102 </t>
  </si>
  <si>
    <t>Sub-Cuenta Banco no. 9995011000 Dolares Fondo 102</t>
  </si>
  <si>
    <t>Sub-Cuenta Banco no.9995011001 Dolares Fondo 102</t>
  </si>
  <si>
    <t>TOTAL SOBREGIRO BANCARIO</t>
  </si>
  <si>
    <t>CUENTAS POR PAGAR CORTO PLAZO</t>
  </si>
  <si>
    <t>Las cuentas por pagar la conforman los compromisos adquiridos por bienes y servicios con los proveedores.  Al 30 de junio 2025 comprende lo siguiente:</t>
  </si>
  <si>
    <t>Proveedores</t>
  </si>
  <si>
    <t>Otras Cuentas por Pagar</t>
  </si>
  <si>
    <t>Transferencia de Cuentas Por Pagar</t>
  </si>
  <si>
    <t>TOTAL CUENTAS POR PAGAR CORTO PLAZO</t>
  </si>
  <si>
    <t>Ver relación en anexo #2.</t>
  </si>
  <si>
    <t>RETENCIONES Y ACUMULACIONES POR PAGAR</t>
  </si>
  <si>
    <t>Están conformadas por las retenciones por pagar al Colector de Impuestos Internos, por retenciones a proveedores del estado.  Al 30 de junio 2025 comprende lo siguiente:</t>
  </si>
  <si>
    <t>Retenciones por Pagar</t>
  </si>
  <si>
    <t>Retenciones por pagar IR-17</t>
  </si>
  <si>
    <t>ISR Trabajadores Dependientes</t>
  </si>
  <si>
    <t>ISR Trabajadores Independientes</t>
  </si>
  <si>
    <t>Seguro Médico</t>
  </si>
  <si>
    <t>ITBIS Percibido</t>
  </si>
  <si>
    <t>Anticipos de Clientes</t>
  </si>
  <si>
    <t>ITBIS Retenidos (Persona Física)</t>
  </si>
  <si>
    <t>Otras Retenciones</t>
  </si>
  <si>
    <t>Pensión</t>
  </si>
  <si>
    <t>ITBIS a Cia por Servicios</t>
  </si>
  <si>
    <t>Seguro Familiar de Salud</t>
  </si>
  <si>
    <t>Acumulaciones por Pagar</t>
  </si>
  <si>
    <t>Preaviso</t>
  </si>
  <si>
    <t xml:space="preserve">Censantia </t>
  </si>
  <si>
    <t>Regalia Pascual</t>
  </si>
  <si>
    <t>Sobrantes</t>
  </si>
  <si>
    <t>Bonificaciones</t>
  </si>
  <si>
    <t>Dividendos por Pagar</t>
  </si>
  <si>
    <t>Impuestos retenidos  (suplidores)</t>
  </si>
  <si>
    <t>TOTAL RETENCIONES Y ACUMULACIONES</t>
  </si>
  <si>
    <t>TRANSACCIONES CON ENTES RELACIONADOS</t>
  </si>
  <si>
    <t>Cuentas por Cobrar Relacionadas</t>
  </si>
  <si>
    <t>Cuentas por Pagar Relacionadas</t>
  </si>
  <si>
    <t>TOTAL TRANSACCIONES ENTES RELACIONADOS</t>
  </si>
  <si>
    <t>DEUDAS POR PAGAR A LARGO PLAZO</t>
  </si>
  <si>
    <t>Comprende un prestamo con el Banco Popular Dominicano</t>
  </si>
  <si>
    <t>Prestamo Banco Popular</t>
  </si>
  <si>
    <t>Menos: Porción Corriente</t>
  </si>
  <si>
    <t>TOTAL DOCUMENTOS POR PAGAR A L/P</t>
  </si>
  <si>
    <t xml:space="preserve">ACTIVOS NETOS/PATRIMONIO </t>
  </si>
  <si>
    <t>(a) CAPITAL:</t>
  </si>
  <si>
    <t>Corresponde a las transferencias y contribuciones de capital recibidas, así como la acumulación de los resultados de cada ejercicio contable. Según el siguiente detalle:</t>
  </si>
  <si>
    <t>Capital Institucional</t>
  </si>
  <si>
    <t>nombre</t>
  </si>
  <si>
    <t xml:space="preserve">TOTAL ACTIVOS NETOS/PATRIMONIO </t>
  </si>
  <si>
    <t>(b) RESERVA LEGAL:</t>
  </si>
  <si>
    <t>Según lo dispone la Ley se requiere un mínimo del 5 por ciento de la utilidad distribuible de cada ejercicio, deducido el impuesto a la renta, se transfiera a una reserva legal (la cual no está disponible para dividendos) hasta que ésta sea igual al 10 por ciento del valor par de las acciones en circulación.  El importe de ésta reserva a la fecha es de como sigue:</t>
  </si>
  <si>
    <t>TOTAL RESERVA LEGAL</t>
  </si>
  <si>
    <t>(c) PATRIMONIO POR REVALUACION</t>
  </si>
  <si>
    <t>En ocasión de una Aministía Fiscal decretada por el Estado Dominicano, se realizó la revaluación de los activos fijos de la compañía.  Además se realizó la Depreciación de los activos fijos de la compañía lo que originó los siguientes efectos:</t>
  </si>
  <si>
    <t>Terreno Revaluado</t>
  </si>
  <si>
    <t>Total Terrenos Revaluados Netos</t>
  </si>
  <si>
    <t>Edificaciones Revaluadas</t>
  </si>
  <si>
    <t xml:space="preserve">Total Edificaciones Revaluadas Netos </t>
  </si>
  <si>
    <t>Equipos Operacionales Revaluados</t>
  </si>
  <si>
    <t>Total Equipos Oporacionales Revaluados Netos</t>
  </si>
  <si>
    <t>TOTAL PATRIMONIO POR REVALUACION</t>
  </si>
  <si>
    <t>(b) RESULTADOS ACUMULADOS:</t>
  </si>
  <si>
    <t>Resultados Acumulados Anteriores</t>
  </si>
  <si>
    <t>Ajuste a Utilidades Retenidas</t>
  </si>
  <si>
    <t>Resultados Positivos (Ahorro)/Negativo (Desahorro)</t>
  </si>
  <si>
    <t xml:space="preserve">Provisión para Reserva </t>
  </si>
  <si>
    <t xml:space="preserve"> RESULTADOS ACUMULADOS:</t>
  </si>
  <si>
    <t>TOTAL ACTIVOS NETOS / PATRIMONIO</t>
  </si>
  <si>
    <t>IMPUESTO SOBRE LA RENTA POR PAGAR</t>
  </si>
  <si>
    <r>
      <t>a)</t>
    </r>
    <r>
      <rPr>
        <sz val="10"/>
        <rFont val="Century Gothic"/>
        <family val="2"/>
      </rPr>
      <t xml:space="preserve"> La compañía está sujeta al régimen tributario dominicano y calcula el impuesto sobre la renta de acuerdo con la Ley 11-92.  La tasa del impuesto en la República Dominicana es de un 25 por ciento.</t>
    </r>
  </si>
  <si>
    <r>
      <t>c)</t>
    </r>
    <r>
      <rPr>
        <sz val="10"/>
        <rFont val="Century Gothic"/>
        <family val="2"/>
      </rPr>
      <t xml:space="preserve"> Los ajustes fiscales para determinar los resultados netos para fines fiscales fueron los siguientes:</t>
    </r>
  </si>
  <si>
    <t>Utilidad Neta S/ISR</t>
  </si>
  <si>
    <t>Menos: Gastos no Deducibles:</t>
  </si>
  <si>
    <t>Reservas Prestaciones Laborales</t>
  </si>
  <si>
    <t>Pago del IVSS y Otros Impuestos</t>
  </si>
  <si>
    <t>Pago Retribuciones Complementarias</t>
  </si>
  <si>
    <t>Dividendos Ganados en Otras Compañías</t>
  </si>
  <si>
    <t>Exceso o Deficiencia en Depreciación</t>
  </si>
  <si>
    <t>Utilidad Neta Ajustada</t>
  </si>
  <si>
    <t>Impuesto Liquidado Método Ordinario</t>
  </si>
  <si>
    <t>Anticipos</t>
  </si>
  <si>
    <t>Retenciones Entidades</t>
  </si>
  <si>
    <t>Saldo a Favor</t>
  </si>
  <si>
    <t>TOTAL ISR  POR PAGAR (O SALDO A FAVOR)</t>
  </si>
  <si>
    <t>IMPUESTOS 1% SOBRE LOS ACTIVOS</t>
  </si>
  <si>
    <t xml:space="preserve">Art. 19 ; Ley 557-05.- La tasa del impuesto sera el uno porciento (1%) anual, calculado sobre el monto de los activos imponibles. </t>
  </si>
  <si>
    <t>Total Activos</t>
  </si>
  <si>
    <t>Exentos:</t>
  </si>
  <si>
    <t>Impuestos Diferidos</t>
  </si>
  <si>
    <t>Itbis Adelantado</t>
  </si>
  <si>
    <t>Anticipos ISR (Saldo a Favor)</t>
  </si>
  <si>
    <t>Acciones en acciones</t>
  </si>
  <si>
    <t>Terrenos zonas rurales</t>
  </si>
  <si>
    <t xml:space="preserve">Inmuebles </t>
  </si>
  <si>
    <t>Total Activos Exentos</t>
  </si>
  <si>
    <t>Total Activos Imponibles</t>
  </si>
  <si>
    <t>Total Impuesto a los Activos (1%)</t>
  </si>
  <si>
    <t>Credito Impuesto liquidado del ISR</t>
  </si>
  <si>
    <t>Impuesto a Pagar sobre los Activos (en dos cuotas)</t>
  </si>
  <si>
    <t>INGRESOS CORRIENTES Y DE CAPITAL</t>
  </si>
  <si>
    <t>Ingresos por ventas</t>
  </si>
  <si>
    <t>Ingresos por transacciones con contraprestación</t>
  </si>
  <si>
    <t>Igresos Corrientes</t>
  </si>
  <si>
    <t>Transferencias y donaciones</t>
  </si>
  <si>
    <t>Ingresos de Capital</t>
  </si>
  <si>
    <t>TOTAL INGRESOS CORRIENTES Y DE CAPITAL</t>
  </si>
  <si>
    <t>INGRESOS POR VENTAS (DETALLE)</t>
  </si>
  <si>
    <t>A continuación, un detalle de los ingresos por ventas.</t>
  </si>
  <si>
    <t>Ventas de mercancias y bienes</t>
  </si>
  <si>
    <t>Ventas varias</t>
  </si>
  <si>
    <t>TOTAL</t>
  </si>
  <si>
    <t>INGRESOS POR TRANSACCIONES CON CONTRAPRESTACIÓN (DETALLE)</t>
  </si>
  <si>
    <t>A continuación, un detalle de los ingresos por ventas por contraprestación.</t>
  </si>
  <si>
    <t xml:space="preserve">DISTRITO NACIONAL                                 </t>
  </si>
  <si>
    <t>BAHORUCO</t>
  </si>
  <si>
    <t xml:space="preserve">BARAHONA                                          </t>
  </si>
  <si>
    <t xml:space="preserve">DUARTE                                            </t>
  </si>
  <si>
    <t xml:space="preserve">ELIAS PIÑA                                        </t>
  </si>
  <si>
    <t xml:space="preserve">EL SEIBO                                          </t>
  </si>
  <si>
    <t xml:space="preserve">ESPAILLAT                                         </t>
  </si>
  <si>
    <t xml:space="preserve">LA ALTAGRACIA                                     </t>
  </si>
  <si>
    <t xml:space="preserve">LA ROMANA                                         </t>
  </si>
  <si>
    <t>PEDERNALES</t>
  </si>
  <si>
    <t xml:space="preserve">PERAVIA                                           </t>
  </si>
  <si>
    <t xml:space="preserve">PUERTO PLATA                                      </t>
  </si>
  <si>
    <t xml:space="preserve">SAMANA                                            </t>
  </si>
  <si>
    <t xml:space="preserve">SAN CRISTOBAL                                     </t>
  </si>
  <si>
    <t xml:space="preserve">SAN JUAN                                          </t>
  </si>
  <si>
    <t xml:space="preserve">SAN PEDRO DE MACORIS                              </t>
  </si>
  <si>
    <t xml:space="preserve">SANCHEZ RAMIREZ                                   </t>
  </si>
  <si>
    <t xml:space="preserve">SANTIAGO DE LOS CABALLEROS                        </t>
  </si>
  <si>
    <t>SANTIAGO RODRIGUEZ</t>
  </si>
  <si>
    <t>VALVERDE</t>
  </si>
  <si>
    <t xml:space="preserve">MONSEÑOR NOUEL                                    </t>
  </si>
  <si>
    <t xml:space="preserve">HATO MAYOR                                        </t>
  </si>
  <si>
    <t xml:space="preserve">SANTO DOMINGO                                     </t>
  </si>
  <si>
    <t>INGRESOS POR TRANSFERENCIAS Y DONACIONES VENTAS (DETALLE)</t>
  </si>
  <si>
    <t>A continuación, un detalle de los ingresos por transferencias y donaciones.</t>
  </si>
  <si>
    <t xml:space="preserve">Transferencias Corrientes recibidas del Gobierno Central </t>
  </si>
  <si>
    <t>Transferencias recibidas del Gobierno Central</t>
  </si>
  <si>
    <t>Transferencias de Capital recibidas del Gobierno Central</t>
  </si>
  <si>
    <t>INGRESOS POR RECARGOS Y MULTAS (DETALLE)</t>
  </si>
  <si>
    <t>A continuación, un detalle de los ingresos por recargos y multas.</t>
  </si>
  <si>
    <t>Recargos y multas</t>
  </si>
  <si>
    <t>INGRESOS POR IMPUESTOS (DETALLE)</t>
  </si>
  <si>
    <t>A continuación, un detalle de los ingresos por impuestos.</t>
  </si>
  <si>
    <t>Impuestos</t>
  </si>
  <si>
    <t>COSTOS</t>
  </si>
  <si>
    <t>Inventarios Iniciales</t>
  </si>
  <si>
    <t>Más: Compras</t>
  </si>
  <si>
    <t>Menos: Descuentos en Compras</t>
  </si>
  <si>
    <t>Compra Neta</t>
  </si>
  <si>
    <t>Mercancia Disponible para la Venta</t>
  </si>
  <si>
    <t>Mas: Fletes en compras</t>
  </si>
  <si>
    <t>Menos: Inventarios Finales</t>
  </si>
  <si>
    <t>TOTAL DE COSTOS DE VENTAS DE MERCANCIAS</t>
  </si>
  <si>
    <t>GASTOS DE VENTAS</t>
  </si>
  <si>
    <t>xxxxx</t>
  </si>
  <si>
    <t>GASTOS CORRIENTES</t>
  </si>
  <si>
    <t>Sueldos, Salarios y beneficios a empleados</t>
  </si>
  <si>
    <t>Se registran los gastos incurridos por el personal de la Institución. A la fecha de corte presenta los siguientes balances:</t>
  </si>
  <si>
    <t>Remuneraciones</t>
  </si>
  <si>
    <t>Sobresueldos</t>
  </si>
  <si>
    <t>Dietas y gastos de representación</t>
  </si>
  <si>
    <t>Gratificaciones y bonificaciones</t>
  </si>
  <si>
    <t>Contribuciones a la seguridad social</t>
  </si>
  <si>
    <t>Otros</t>
  </si>
  <si>
    <t>Subvenciones y otros pagos por transferencias</t>
  </si>
  <si>
    <r>
      <rPr>
        <b/>
        <u/>
        <sz val="10"/>
        <rFont val="Century Gothic"/>
        <family val="2"/>
      </rPr>
      <t>Nota Explicativa</t>
    </r>
    <r>
      <rPr>
        <sz val="10"/>
        <rFont val="Century Gothic"/>
        <family val="2"/>
      </rPr>
      <t xml:space="preserve">: La partida de los $5,000,000.00  corresponde a transferencia realizada a la Federaracion Dominicana </t>
    </r>
  </si>
  <si>
    <t xml:space="preserve">de Municipios, por concepto de ¨Aporte para la celebracion del congreso Nacional de Seguridad Vial¨ mediante </t>
  </si>
  <si>
    <t xml:space="preserve">Lib.17/84-1. Mientras que la partida de $325,932,374.00, corresp. A las transferencias realizadas a FIMOVIT de los </t>
  </si>
  <si>
    <t>fondos captados atraves del SIRITE mediante Lib.4-1/376-1/762-12270-1.</t>
  </si>
  <si>
    <t xml:space="preserve">Transferencias Corrientes </t>
  </si>
  <si>
    <t>Transferencias de Capital</t>
  </si>
  <si>
    <t>Suministros y materiales para consumo</t>
  </si>
  <si>
    <t>Se registran los gastos de papelería, útiles de oficina y suministro de combustible en que incurre la Institución para el desarrollo de sus actividades. A la fecha de corte presenta los siguientes balances:</t>
  </si>
  <si>
    <t>Alimentos y bebidas para personas</t>
  </si>
  <si>
    <t>Productos agroferestales y pecuarios</t>
  </si>
  <si>
    <t xml:space="preserve"> Textiles y vestuarios</t>
  </si>
  <si>
    <t xml:space="preserve"> Productos de papel, carton</t>
  </si>
  <si>
    <t xml:space="preserve"> Productos farmacéuticos</t>
  </si>
  <si>
    <t xml:space="preserve"> Productos de cuero, caucho</t>
  </si>
  <si>
    <t xml:space="preserve"> Productos de minerales, </t>
  </si>
  <si>
    <t xml:space="preserve"> Combustibles, lubricantes</t>
  </si>
  <si>
    <t xml:space="preserve"> Productos y útiles varios</t>
  </si>
  <si>
    <t xml:space="preserve">Gastos de depreciación y amortización </t>
  </si>
  <si>
    <t>Se registran los gastos por depreciaciones y amortizaciones del periodo. A la fecha de corte presenta los siguientes balances:</t>
  </si>
  <si>
    <t>Edificaciones y sus componentes</t>
  </si>
  <si>
    <t xml:space="preserve">Mobiliarios y equipos </t>
  </si>
  <si>
    <t>Maquinarias y equipos</t>
  </si>
  <si>
    <t>Software</t>
  </si>
  <si>
    <t>Equipos de transportes y otros</t>
  </si>
  <si>
    <t>Otros gastos</t>
  </si>
  <si>
    <t>Se registran los gastos de contrataciones de servicios, los intereses y comisiones bancarias, así como los mantenimientos y servicios en que incurre la Institución para el desarrollo de sus actividades. A la fecha de corte presenta los siguientes balances:</t>
  </si>
  <si>
    <t>.</t>
  </si>
  <si>
    <t>Servicios básicos</t>
  </si>
  <si>
    <t>Publicidad, impresión y encuadernac.</t>
  </si>
  <si>
    <t>Viáticos</t>
  </si>
  <si>
    <t>Transporte y almacenaje</t>
  </si>
  <si>
    <t>Alquileres y rentas</t>
  </si>
  <si>
    <t>Seguros</t>
  </si>
  <si>
    <t>Servicios de conservación</t>
  </si>
  <si>
    <t>Otros servicios, comisiones bancarias</t>
  </si>
  <si>
    <t>Servicios sanitarios medicos y veterinarios</t>
  </si>
  <si>
    <t>Servicios Funerarios y Gastos Conexos</t>
  </si>
  <si>
    <t>Fumigacion, lavanderia, limpieza e higiene</t>
  </si>
  <si>
    <t>organización de enventos y festividades</t>
  </si>
  <si>
    <t>Servicios tecnicos profesionales</t>
  </si>
  <si>
    <t>Impuestos, derechos y tasas</t>
  </si>
  <si>
    <t>Servicios de alimentacion</t>
  </si>
  <si>
    <t>Servicios de catering</t>
  </si>
  <si>
    <t xml:space="preserve">  Obras para edificaciones no residenciales</t>
  </si>
  <si>
    <t>Seguros pagados por anticipados</t>
  </si>
  <si>
    <t>TOTAL GASTOS GENERALES Y ADMINISTRATIVOS</t>
  </si>
  <si>
    <t>OTROS INGRESOS</t>
  </si>
  <si>
    <t>Intereses Ganados</t>
  </si>
  <si>
    <t>Transporte</t>
  </si>
  <si>
    <t>Otros Ingresos</t>
  </si>
  <si>
    <t>Dividendos Ganados</t>
  </si>
  <si>
    <t>Diferencia Cambiaria</t>
  </si>
  <si>
    <t>TOTAL OTROS INGRESOS</t>
  </si>
  <si>
    <t>GASTOS FINANCIEROS</t>
  </si>
  <si>
    <t>Intereses sobre Préstamos</t>
  </si>
  <si>
    <t>Comisiones Bancarias</t>
  </si>
  <si>
    <t>Comision del 1.5%</t>
  </si>
  <si>
    <t>TOTAL GASTOS FINANCIEROS</t>
  </si>
  <si>
    <t>Reclasificaciones</t>
  </si>
  <si>
    <t>Algunas de las cifras de los estados financieros del año anterior fueron reclasificadas a fin de conformarlas con la presentación de los estados financieros al corte actual.  Por otro lado fueron reclasificados los balances de las cuentas por cobrar segun reportes suministrado por esa Seccion e inventarios y sumistros segun toma fisica realizada.</t>
  </si>
  <si>
    <t>faltan las notas de contingencias</t>
  </si>
  <si>
    <t>Compromisos y contingencias</t>
  </si>
  <si>
    <t>Valor razonable de los instrumentos financieros</t>
  </si>
  <si>
    <t>Administración del riesgo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</si>
</sst>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_(* \(#,##0\);_(* &quot;-&quot;_);_(@_)"/>
    <numFmt numFmtId="43" formatCode="_(* #,##0.00_);_(* \(#,##0.00\);_(* &quot;-&quot;??_);_(@_)"/>
    <numFmt numFmtId="164" formatCode="#,##0.0_);[Red]\(#,##0.0\)"/>
    <numFmt numFmtId="165" formatCode="#,##0.00_ ;[Red]\(#,##0.00\)"/>
    <numFmt numFmtId="166" formatCode="#,##0.00_ ;[Red]\-#,##0.00\ "/>
    <numFmt numFmtId="167" formatCode="#,##0.0"/>
    <numFmt numFmtId="168" formatCode="#,##0.0_ ;[Red]\(#,##0.0\)"/>
    <numFmt numFmtId="169" formatCode="#,##0.0000000000"/>
    <numFmt numFmtId="170" formatCode="#,##0.00;[Red]#,##0.00"/>
    <numFmt numFmtId="171" formatCode="#,##0.00;[Red]\(#,##0.00\)"/>
    <numFmt numFmtId="172" formatCode="#,##0.0;[Red]#,##0.0"/>
    <numFmt numFmtId="173" formatCode="#,##0.00000000000;[Red]#,##0.00000000000"/>
    <numFmt numFmtId="174" formatCode="#,##0.0000000000;[Red]#,##0.0000000000"/>
  </numFmts>
  <fonts count="19" x14ac:knownFonts="1">
    <font>
      <sz val="11"/>
      <color theme="1"/>
      <name val="Calibri"/>
      <family val="2"/>
      <scheme val="minor"/>
    </font>
    <font>
      <sz val="11"/>
      <color theme="1"/>
      <name val="Calibri"/>
      <family val="2"/>
      <scheme val="minor"/>
    </font>
    <font>
      <b/>
      <sz val="12"/>
      <name val="Century Gothic"/>
      <family val="2"/>
    </font>
    <font>
      <sz val="10"/>
      <name val="Century Gothic"/>
      <family val="2"/>
    </font>
    <font>
      <b/>
      <sz val="10"/>
      <name val="Century Gothic"/>
      <family val="2"/>
    </font>
    <font>
      <b/>
      <sz val="9"/>
      <name val="Century Gothic"/>
      <family val="2"/>
    </font>
    <font>
      <sz val="9"/>
      <name val="Century Gothic"/>
      <family val="2"/>
    </font>
    <font>
      <b/>
      <sz val="10"/>
      <color theme="1"/>
      <name val="Century Gothic"/>
      <family val="2"/>
    </font>
    <font>
      <b/>
      <sz val="10"/>
      <color theme="0"/>
      <name val="Century Gothic"/>
      <family val="2"/>
    </font>
    <font>
      <b/>
      <sz val="10"/>
      <name val="Arial"/>
      <family val="2"/>
    </font>
    <font>
      <sz val="10"/>
      <name val="Arial"/>
      <family val="2"/>
    </font>
    <font>
      <b/>
      <u/>
      <sz val="10"/>
      <name val="Century Gothic"/>
      <family val="2"/>
    </font>
    <font>
      <u/>
      <sz val="10"/>
      <name val="Century Gothic"/>
      <family val="2"/>
    </font>
    <font>
      <b/>
      <sz val="10"/>
      <color rgb="FF000000"/>
      <name val="Century Gothic"/>
      <family val="2"/>
    </font>
    <font>
      <sz val="10"/>
      <color rgb="FF000000"/>
      <name val="Century Gothic"/>
      <family val="2"/>
    </font>
    <font>
      <sz val="10"/>
      <color indexed="29"/>
      <name val="Century Gothic"/>
      <family val="2"/>
    </font>
    <font>
      <sz val="10"/>
      <color indexed="8"/>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99FFCC"/>
        <bgColor indexed="64"/>
      </patternFill>
    </fill>
    <fill>
      <patternFill patternType="solid">
        <fgColor rgb="FFFF6600"/>
        <bgColor indexed="64"/>
      </patternFill>
    </fill>
    <fill>
      <patternFill patternType="solid">
        <fgColor theme="0"/>
        <bgColor indexed="64"/>
      </patternFill>
    </fill>
  </fills>
  <borders count="8">
    <border>
      <left/>
      <right/>
      <top/>
      <bottom/>
      <diagonal/>
    </border>
    <border>
      <left/>
      <right style="thin">
        <color indexed="64"/>
      </right>
      <top/>
      <bottom/>
      <diagonal/>
    </border>
    <border>
      <left style="thin">
        <color indexed="64"/>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0" fontId="10" fillId="0" borderId="0"/>
    <xf numFmtId="0" fontId="10" fillId="0" borderId="0"/>
    <xf numFmtId="43" fontId="10" fillId="0" borderId="0" applyFont="0" applyFill="0" applyBorder="0" applyAlignment="0" applyProtection="0"/>
  </cellStyleXfs>
  <cellXfs count="219">
    <xf numFmtId="0" fontId="0" fillId="0" borderId="0" xfId="0"/>
    <xf numFmtId="0" fontId="2" fillId="0" borderId="0" xfId="0" applyFont="1" applyFill="1" applyBorder="1" applyAlignment="1"/>
    <xf numFmtId="0" fontId="3" fillId="0" borderId="0" xfId="0" applyFont="1" applyFill="1" applyBorder="1"/>
    <xf numFmtId="0" fontId="4" fillId="0" borderId="0" xfId="0" applyFont="1" applyFill="1" applyBorder="1" applyAlignment="1"/>
    <xf numFmtId="164" fontId="5" fillId="0" borderId="0" xfId="0" applyNumberFormat="1" applyFont="1" applyFill="1" applyAlignment="1">
      <alignment horizontal="center"/>
    </xf>
    <xf numFmtId="0" fontId="6" fillId="0" borderId="0" xfId="0" applyFont="1" applyFill="1"/>
    <xf numFmtId="0" fontId="6" fillId="0" borderId="0" xfId="0" applyFont="1" applyFill="1" applyBorder="1" applyAlignment="1"/>
    <xf numFmtId="0" fontId="3" fillId="0" borderId="0" xfId="0" applyFont="1" applyFill="1" applyBorder="1" applyAlignment="1"/>
    <xf numFmtId="164" fontId="6" fillId="0" borderId="0" xfId="0" applyNumberFormat="1" applyFont="1" applyFill="1" applyAlignment="1">
      <alignment horizontal="center"/>
    </xf>
    <xf numFmtId="0" fontId="6" fillId="0" borderId="0" xfId="0" applyFont="1" applyFill="1" applyBorder="1"/>
    <xf numFmtId="0" fontId="3" fillId="0" borderId="0" xfId="0" applyFont="1" applyFill="1" applyBorder="1" applyAlignment="1">
      <alignment horizontal="center"/>
    </xf>
    <xf numFmtId="0" fontId="5" fillId="0" borderId="0" xfId="0" applyFont="1" applyFill="1" applyBorder="1"/>
    <xf numFmtId="0" fontId="7" fillId="2"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xf>
    <xf numFmtId="0" fontId="4" fillId="0" borderId="1" xfId="0" applyFont="1" applyFill="1" applyBorder="1" applyAlignment="1">
      <alignment horizontal="center" wrapText="1"/>
    </xf>
    <xf numFmtId="0" fontId="4" fillId="0" borderId="0" xfId="0" applyFont="1" applyFill="1"/>
    <xf numFmtId="0" fontId="4" fillId="0" borderId="0" xfId="0" applyFont="1" applyFill="1" applyBorder="1" applyAlignment="1">
      <alignment horizontal="center" wrapText="1"/>
    </xf>
    <xf numFmtId="0" fontId="3" fillId="0" borderId="0" xfId="0" applyFont="1" applyFill="1" applyBorder="1" applyAlignment="1">
      <alignment horizontal="justify" vertical="center" wrapText="1"/>
    </xf>
    <xf numFmtId="0" fontId="3" fillId="0" borderId="0" xfId="0" applyFont="1" applyFill="1"/>
    <xf numFmtId="0" fontId="4" fillId="0" borderId="0" xfId="0" applyFont="1" applyFill="1" applyBorder="1" applyAlignment="1">
      <alignment horizontal="center"/>
    </xf>
    <xf numFmtId="0" fontId="4" fillId="0" borderId="0" xfId="0" applyFont="1" applyFill="1" applyAlignment="1">
      <alignment horizontal="justify"/>
    </xf>
    <xf numFmtId="0" fontId="4" fillId="0" borderId="0" xfId="0" applyFont="1" applyFill="1" applyBorder="1" applyAlignment="1">
      <alignment horizontal="justify" vertical="center" wrapText="1"/>
    </xf>
    <xf numFmtId="0" fontId="9" fillId="0" borderId="0" xfId="0" applyFont="1"/>
    <xf numFmtId="0" fontId="10" fillId="0" borderId="0" xfId="0" applyFont="1"/>
    <xf numFmtId="0" fontId="3" fillId="0" borderId="0" xfId="0" applyFont="1" applyFill="1" applyBorder="1" applyAlignment="1">
      <alignment horizontal="center" vertical="center" wrapText="1"/>
    </xf>
    <xf numFmtId="0" fontId="3" fillId="0" borderId="0" xfId="0" applyFont="1" applyFill="1" applyAlignment="1">
      <alignment horizontal="justify"/>
    </xf>
    <xf numFmtId="0" fontId="9" fillId="0" borderId="0" xfId="0" applyFont="1" applyAlignment="1">
      <alignment horizontal="center"/>
    </xf>
    <xf numFmtId="0" fontId="4" fillId="0" borderId="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4" borderId="1" xfId="0" applyFont="1" applyFill="1" applyBorder="1" applyAlignment="1">
      <alignment horizontal="center" wrapText="1"/>
    </xf>
    <xf numFmtId="0" fontId="3" fillId="4" borderId="0" xfId="0" applyFont="1" applyFill="1" applyAlignment="1">
      <alignment horizontal="justify"/>
    </xf>
    <xf numFmtId="0" fontId="4" fillId="4" borderId="0" xfId="0" applyFont="1" applyFill="1"/>
    <xf numFmtId="0" fontId="3" fillId="4" borderId="0" xfId="0" applyFont="1" applyFill="1"/>
    <xf numFmtId="0" fontId="4" fillId="4" borderId="0" xfId="0" applyFont="1" applyFill="1" applyBorder="1" applyAlignment="1">
      <alignment horizontal="center"/>
    </xf>
    <xf numFmtId="164" fontId="5" fillId="4" borderId="0" xfId="0" applyNumberFormat="1" applyFont="1" applyFill="1" applyBorder="1" applyAlignment="1">
      <alignment horizontal="center"/>
    </xf>
    <xf numFmtId="0" fontId="6" fillId="4" borderId="0" xfId="0" applyFont="1" applyFill="1"/>
    <xf numFmtId="0" fontId="3" fillId="4" borderId="0" xfId="0" applyFont="1" applyFill="1" applyBorder="1" applyAlignment="1">
      <alignment horizontal="justify" vertical="center" wrapText="1"/>
    </xf>
    <xf numFmtId="0" fontId="4" fillId="4" borderId="0" xfId="0" applyFont="1" applyFill="1" applyBorder="1" applyAlignment="1">
      <alignment horizontal="center" wrapText="1"/>
    </xf>
    <xf numFmtId="0" fontId="5" fillId="4" borderId="1" xfId="0" applyFont="1" applyFill="1" applyBorder="1" applyAlignment="1">
      <alignment horizontal="center"/>
    </xf>
    <xf numFmtId="0" fontId="4" fillId="4" borderId="0" xfId="0" applyFont="1" applyFill="1" applyBorder="1"/>
    <xf numFmtId="164" fontId="6" fillId="4" borderId="0" xfId="0" applyNumberFormat="1" applyFont="1" applyFill="1"/>
    <xf numFmtId="0" fontId="4" fillId="4" borderId="0" xfId="0" applyFont="1" applyFill="1" applyBorder="1" applyAlignment="1">
      <alignment horizontal="left"/>
    </xf>
    <xf numFmtId="0" fontId="3" fillId="4" borderId="0" xfId="0" applyFont="1" applyFill="1" applyBorder="1" applyAlignment="1">
      <alignment horizontal="left" indent="1"/>
    </xf>
    <xf numFmtId="4" fontId="3" fillId="4" borderId="0" xfId="0" applyNumberFormat="1" applyFont="1" applyFill="1" applyBorder="1" applyAlignment="1">
      <alignment horizontal="left" indent="1"/>
    </xf>
    <xf numFmtId="43" fontId="3" fillId="4" borderId="0" xfId="1" applyFont="1" applyFill="1" applyBorder="1" applyAlignment="1">
      <alignment horizontal="right" indent="1"/>
    </xf>
    <xf numFmtId="164" fontId="6" fillId="4" borderId="0" xfId="1" applyNumberFormat="1" applyFont="1" applyFill="1" applyBorder="1" applyAlignment="1"/>
    <xf numFmtId="43" fontId="4" fillId="4" borderId="4" xfId="1" applyFont="1" applyFill="1" applyBorder="1" applyAlignment="1">
      <alignment horizontal="right" indent="1"/>
    </xf>
    <xf numFmtId="164" fontId="5" fillId="4" borderId="0" xfId="1" applyNumberFormat="1" applyFont="1" applyFill="1" applyBorder="1" applyAlignment="1"/>
    <xf numFmtId="43" fontId="3" fillId="4" borderId="0" xfId="1" applyFont="1" applyFill="1" applyBorder="1" applyAlignment="1">
      <alignment horizontal="right"/>
    </xf>
    <xf numFmtId="0" fontId="3" fillId="4" borderId="0" xfId="0" applyFont="1" applyFill="1" applyBorder="1" applyAlignment="1">
      <alignment horizontal="left"/>
    </xf>
    <xf numFmtId="166" fontId="3" fillId="4" borderId="5" xfId="1" applyNumberFormat="1" applyFont="1" applyFill="1" applyBorder="1" applyAlignment="1"/>
    <xf numFmtId="40" fontId="3" fillId="4" borderId="0" xfId="1" applyNumberFormat="1" applyFont="1" applyFill="1" applyBorder="1" applyAlignment="1"/>
    <xf numFmtId="166" fontId="3" fillId="4" borderId="0" xfId="1" applyNumberFormat="1" applyFont="1" applyFill="1" applyBorder="1" applyAlignment="1"/>
    <xf numFmtId="43" fontId="3" fillId="4" borderId="0" xfId="1" applyFont="1" applyFill="1" applyBorder="1" applyAlignment="1"/>
    <xf numFmtId="164" fontId="6" fillId="4" borderId="0" xfId="1" applyNumberFormat="1" applyFont="1" applyFill="1" applyBorder="1"/>
    <xf numFmtId="43" fontId="3" fillId="4" borderId="5" xfId="1" applyFont="1" applyFill="1" applyBorder="1" applyAlignment="1"/>
    <xf numFmtId="43" fontId="4" fillId="4" borderId="4" xfId="1" applyFont="1" applyFill="1" applyBorder="1" applyAlignment="1"/>
    <xf numFmtId="0" fontId="4" fillId="4" borderId="0" xfId="0" applyFont="1" applyFill="1" applyBorder="1" applyAlignment="1"/>
    <xf numFmtId="43" fontId="4" fillId="4" borderId="3" xfId="1" applyFont="1" applyFill="1" applyBorder="1" applyAlignment="1"/>
    <xf numFmtId="164" fontId="5" fillId="4" borderId="0" xfId="0" applyNumberFormat="1" applyFont="1" applyFill="1" applyBorder="1"/>
    <xf numFmtId="0" fontId="3" fillId="4" borderId="0" xfId="0" applyFont="1" applyFill="1" applyBorder="1"/>
    <xf numFmtId="0" fontId="3" fillId="4" borderId="0" xfId="0" applyFont="1" applyFill="1" applyBorder="1" applyAlignment="1">
      <alignment horizontal="center"/>
    </xf>
    <xf numFmtId="166" fontId="3" fillId="4" borderId="0" xfId="1" applyNumberFormat="1" applyFont="1" applyFill="1" applyBorder="1"/>
    <xf numFmtId="164" fontId="3" fillId="4" borderId="0" xfId="1" applyNumberFormat="1" applyFont="1" applyFill="1"/>
    <xf numFmtId="166" fontId="4" fillId="4" borderId="3" xfId="0" applyNumberFormat="1" applyFont="1" applyFill="1" applyBorder="1"/>
    <xf numFmtId="167" fontId="3" fillId="4" borderId="0" xfId="0" applyNumberFormat="1" applyFont="1" applyFill="1" applyBorder="1" applyAlignment="1">
      <alignment horizontal="center"/>
    </xf>
    <xf numFmtId="4" fontId="3" fillId="4" borderId="0" xfId="0" applyNumberFormat="1" applyFont="1" applyFill="1" applyBorder="1" applyAlignment="1">
      <alignment horizontal="center"/>
    </xf>
    <xf numFmtId="0" fontId="4" fillId="4" borderId="0" xfId="0" applyFont="1" applyFill="1" applyBorder="1" applyAlignment="1">
      <alignment horizontal="left" indent="1"/>
    </xf>
    <xf numFmtId="164" fontId="3" fillId="4" borderId="0" xfId="1" applyNumberFormat="1" applyFont="1" applyFill="1" applyBorder="1"/>
    <xf numFmtId="166" fontId="4" fillId="4" borderId="0" xfId="0" applyNumberFormat="1" applyFont="1" applyFill="1" applyBorder="1"/>
    <xf numFmtId="168" fontId="3" fillId="4" borderId="0" xfId="0" applyNumberFormat="1" applyFont="1" applyFill="1" applyAlignment="1">
      <alignment horizontal="left" indent="1"/>
    </xf>
    <xf numFmtId="166" fontId="3" fillId="4" borderId="5" xfId="1" applyNumberFormat="1" applyFont="1" applyFill="1" applyBorder="1"/>
    <xf numFmtId="166" fontId="4" fillId="4" borderId="5" xfId="1" applyNumberFormat="1" applyFont="1" applyFill="1" applyBorder="1"/>
    <xf numFmtId="164" fontId="4" fillId="4" borderId="0" xfId="1" applyNumberFormat="1" applyFont="1" applyFill="1" applyBorder="1"/>
    <xf numFmtId="0" fontId="3" fillId="4" borderId="0" xfId="0" applyFont="1" applyFill="1" applyBorder="1" applyAlignment="1">
      <alignment horizontal="left" indent="2"/>
    </xf>
    <xf numFmtId="43" fontId="3" fillId="4" borderId="0" xfId="1" applyFont="1" applyFill="1" applyBorder="1"/>
    <xf numFmtId="166" fontId="4" fillId="4" borderId="5" xfId="1" applyNumberFormat="1" applyFont="1" applyFill="1" applyBorder="1" applyAlignment="1"/>
    <xf numFmtId="166" fontId="4" fillId="4" borderId="0" xfId="1" applyNumberFormat="1" applyFont="1" applyFill="1" applyBorder="1"/>
    <xf numFmtId="43" fontId="6" fillId="4" borderId="0" xfId="0" applyNumberFormat="1" applyFont="1" applyFill="1"/>
    <xf numFmtId="43" fontId="4" fillId="4" borderId="0" xfId="1" applyFont="1" applyFill="1" applyBorder="1"/>
    <xf numFmtId="164" fontId="5" fillId="4" borderId="0" xfId="0" applyNumberFormat="1" applyFont="1" applyFill="1"/>
    <xf numFmtId="166" fontId="4" fillId="4" borderId="3" xfId="1" applyNumberFormat="1" applyFont="1" applyFill="1" applyBorder="1" applyAlignment="1"/>
    <xf numFmtId="164" fontId="5" fillId="4" borderId="0" xfId="0" applyNumberFormat="1" applyFont="1" applyFill="1" applyAlignment="1">
      <alignment horizontal="center"/>
    </xf>
    <xf numFmtId="164" fontId="6" fillId="4" borderId="0" xfId="0" applyNumberFormat="1" applyFont="1" applyFill="1" applyAlignment="1">
      <alignment horizontal="center"/>
    </xf>
    <xf numFmtId="166" fontId="4" fillId="4" borderId="6" xfId="0" applyNumberFormat="1" applyFont="1" applyFill="1" applyBorder="1" applyAlignment="1">
      <alignment horizontal="right"/>
    </xf>
    <xf numFmtId="166" fontId="3" fillId="4" borderId="0" xfId="0" applyNumberFormat="1" applyFont="1" applyFill="1" applyBorder="1"/>
    <xf numFmtId="166" fontId="3" fillId="4" borderId="5" xfId="0" applyNumberFormat="1" applyFont="1" applyFill="1" applyBorder="1"/>
    <xf numFmtId="4" fontId="4" fillId="4" borderId="3" xfId="0" applyNumberFormat="1" applyFont="1" applyFill="1" applyBorder="1" applyAlignment="1"/>
    <xf numFmtId="166" fontId="4" fillId="4" borderId="3" xfId="0" applyNumberFormat="1" applyFont="1" applyFill="1" applyBorder="1" applyAlignment="1">
      <alignment horizontal="right"/>
    </xf>
    <xf numFmtId="164" fontId="6" fillId="0" borderId="0" xfId="0" applyNumberFormat="1" applyFont="1" applyFill="1"/>
    <xf numFmtId="43" fontId="4" fillId="4" borderId="5" xfId="1" applyFont="1" applyFill="1" applyBorder="1" applyAlignment="1"/>
    <xf numFmtId="164" fontId="5" fillId="0" borderId="0" xfId="1" applyNumberFormat="1" applyFont="1" applyFill="1" applyBorder="1" applyAlignment="1"/>
    <xf numFmtId="164" fontId="3" fillId="0" borderId="0" xfId="1" applyNumberFormat="1" applyFont="1" applyFill="1"/>
    <xf numFmtId="164" fontId="6" fillId="0" borderId="0" xfId="1" applyNumberFormat="1" applyFont="1" applyFill="1"/>
    <xf numFmtId="43" fontId="3" fillId="4" borderId="0" xfId="1" applyFont="1" applyFill="1" applyBorder="1" applyAlignment="1">
      <alignment horizontal="center"/>
    </xf>
    <xf numFmtId="164" fontId="6" fillId="0" borderId="0" xfId="0" applyNumberFormat="1" applyFont="1" applyFill="1" applyBorder="1"/>
    <xf numFmtId="43" fontId="4" fillId="4" borderId="5" xfId="1" applyFont="1" applyFill="1" applyBorder="1"/>
    <xf numFmtId="164" fontId="5" fillId="0" borderId="0" xfId="1" applyNumberFormat="1" applyFont="1" applyFill="1" applyBorder="1"/>
    <xf numFmtId="43" fontId="3" fillId="4" borderId="5" xfId="1" applyFont="1" applyFill="1" applyBorder="1"/>
    <xf numFmtId="164" fontId="6" fillId="0" borderId="0" xfId="1" applyNumberFormat="1" applyFont="1" applyFill="1" applyBorder="1"/>
    <xf numFmtId="40" fontId="6" fillId="0" borderId="0" xfId="0" applyNumberFormat="1" applyFont="1" applyFill="1"/>
    <xf numFmtId="0" fontId="4" fillId="4" borderId="0" xfId="2" applyFont="1" applyFill="1" applyBorder="1" applyAlignment="1">
      <alignment horizontal="left"/>
    </xf>
    <xf numFmtId="0" fontId="4" fillId="4" borderId="0" xfId="3" applyFont="1" applyFill="1" applyBorder="1" applyAlignment="1">
      <alignment horizontal="left" indent="1"/>
    </xf>
    <xf numFmtId="0" fontId="3" fillId="4" borderId="0" xfId="3" applyFont="1" applyFill="1" applyBorder="1" applyAlignment="1">
      <alignment horizontal="left" indent="1"/>
    </xf>
    <xf numFmtId="0" fontId="6" fillId="4" borderId="1" xfId="0" applyFont="1" applyFill="1" applyBorder="1" applyAlignment="1">
      <alignment horizontal="center"/>
    </xf>
    <xf numFmtId="168" fontId="3" fillId="4" borderId="0" xfId="0" applyNumberFormat="1" applyFont="1" applyFill="1" applyBorder="1" applyAlignment="1">
      <alignment horizontal="left" indent="1"/>
    </xf>
    <xf numFmtId="168" fontId="3" fillId="4" borderId="0" xfId="0" applyNumberFormat="1" applyFont="1" applyFill="1" applyBorder="1" applyAlignment="1">
      <alignment horizontal="left" wrapText="1" indent="1"/>
    </xf>
    <xf numFmtId="43" fontId="4" fillId="4" borderId="3" xfId="1" applyFont="1" applyFill="1" applyBorder="1"/>
    <xf numFmtId="164" fontId="4" fillId="0" borderId="0" xfId="1" applyNumberFormat="1" applyFont="1" applyFill="1" applyBorder="1"/>
    <xf numFmtId="168" fontId="4" fillId="4" borderId="0" xfId="0" applyNumberFormat="1" applyFont="1" applyFill="1" applyBorder="1"/>
    <xf numFmtId="168" fontId="4" fillId="4" borderId="0" xfId="0" applyNumberFormat="1" applyFont="1" applyFill="1" applyBorder="1" applyAlignment="1">
      <alignment horizontal="center"/>
    </xf>
    <xf numFmtId="43" fontId="13" fillId="4" borderId="0" xfId="1" applyFont="1" applyFill="1" applyBorder="1" applyAlignment="1">
      <alignment vertical="center" wrapText="1"/>
    </xf>
    <xf numFmtId="4" fontId="14" fillId="4" borderId="0" xfId="0" applyNumberFormat="1" applyFont="1" applyFill="1" applyBorder="1" applyAlignment="1">
      <alignment vertical="center" wrapText="1"/>
    </xf>
    <xf numFmtId="4" fontId="13" fillId="4" borderId="0" xfId="0" applyNumberFormat="1" applyFont="1" applyFill="1" applyBorder="1" applyAlignment="1">
      <alignment vertical="center" wrapText="1"/>
    </xf>
    <xf numFmtId="168" fontId="4" fillId="4" borderId="0" xfId="0" applyNumberFormat="1" applyFont="1" applyFill="1" applyBorder="1" applyAlignment="1">
      <alignment horizontal="left"/>
    </xf>
    <xf numFmtId="168" fontId="3" fillId="4" borderId="0" xfId="0" applyNumberFormat="1" applyFont="1" applyFill="1" applyBorder="1"/>
    <xf numFmtId="168" fontId="3" fillId="4" borderId="0" xfId="0" applyNumberFormat="1" applyFont="1" applyFill="1" applyBorder="1" applyAlignment="1">
      <alignment horizontal="center"/>
    </xf>
    <xf numFmtId="164" fontId="3" fillId="0" borderId="0" xfId="1" applyNumberFormat="1" applyFont="1" applyFill="1" applyBorder="1"/>
    <xf numFmtId="164" fontId="5" fillId="0" borderId="0" xfId="0" applyNumberFormat="1" applyFont="1" applyFill="1" applyBorder="1"/>
    <xf numFmtId="164" fontId="5" fillId="0" borderId="0" xfId="0" applyNumberFormat="1" applyFont="1" applyFill="1" applyAlignment="1">
      <alignment horizontal="left"/>
    </xf>
    <xf numFmtId="168" fontId="3" fillId="4" borderId="0" xfId="0" applyNumberFormat="1" applyFont="1" applyFill="1" applyBorder="1" applyAlignment="1"/>
    <xf numFmtId="4" fontId="3" fillId="4" borderId="0" xfId="1" applyNumberFormat="1" applyFont="1" applyFill="1" applyBorder="1"/>
    <xf numFmtId="164" fontId="6" fillId="4" borderId="0" xfId="1" applyNumberFormat="1" applyFont="1" applyFill="1"/>
    <xf numFmtId="166" fontId="4" fillId="4" borderId="0" xfId="1" applyNumberFormat="1" applyFont="1" applyFill="1" applyBorder="1" applyAlignment="1"/>
    <xf numFmtId="168" fontId="3" fillId="4" borderId="0" xfId="0" applyNumberFormat="1" applyFont="1" applyFill="1" applyBorder="1" applyAlignment="1">
      <alignment horizontal="right"/>
    </xf>
    <xf numFmtId="40" fontId="6" fillId="4" borderId="0" xfId="0" applyNumberFormat="1" applyFont="1" applyFill="1"/>
    <xf numFmtId="43" fontId="4" fillId="4" borderId="0" xfId="1" applyFont="1" applyFill="1" applyBorder="1" applyAlignment="1"/>
    <xf numFmtId="166" fontId="4" fillId="4" borderId="5" xfId="0" applyNumberFormat="1" applyFont="1" applyFill="1" applyBorder="1"/>
    <xf numFmtId="169" fontId="6" fillId="4" borderId="0" xfId="0" applyNumberFormat="1" applyFont="1" applyFill="1"/>
    <xf numFmtId="4" fontId="3" fillId="4" borderId="5" xfId="1" applyNumberFormat="1" applyFont="1" applyFill="1" applyBorder="1"/>
    <xf numFmtId="164" fontId="6" fillId="4" borderId="0" xfId="0" applyNumberFormat="1" applyFont="1" applyFill="1" applyBorder="1"/>
    <xf numFmtId="40" fontId="3" fillId="4" borderId="0" xfId="0" applyNumberFormat="1" applyFont="1" applyFill="1" applyBorder="1"/>
    <xf numFmtId="165" fontId="6" fillId="4" borderId="0" xfId="0" applyNumberFormat="1" applyFont="1" applyFill="1"/>
    <xf numFmtId="164" fontId="6" fillId="4" borderId="0" xfId="0" applyNumberFormat="1" applyFont="1" applyFill="1" applyAlignment="1">
      <alignment horizontal="justify" wrapText="1"/>
    </xf>
    <xf numFmtId="43" fontId="3" fillId="4" borderId="0" xfId="1" applyFont="1" applyFill="1" applyBorder="1" applyAlignment="1">
      <alignment horizontal="right" vertical="center" wrapText="1"/>
    </xf>
    <xf numFmtId="170" fontId="6" fillId="4" borderId="0" xfId="0" applyNumberFormat="1" applyFont="1" applyFill="1"/>
    <xf numFmtId="0" fontId="4" fillId="4" borderId="0" xfId="0" applyFont="1" applyFill="1" applyBorder="1" applyAlignment="1">
      <alignment horizontal="justify" wrapText="1"/>
    </xf>
    <xf numFmtId="166" fontId="4" fillId="4" borderId="3" xfId="1" applyNumberFormat="1" applyFont="1" applyFill="1" applyBorder="1"/>
    <xf numFmtId="164" fontId="5" fillId="4" borderId="0" xfId="1" applyNumberFormat="1" applyFont="1" applyFill="1" applyBorder="1"/>
    <xf numFmtId="164" fontId="6" fillId="4" borderId="0" xfId="1" applyNumberFormat="1" applyFont="1" applyFill="1" applyAlignment="1"/>
    <xf numFmtId="166" fontId="4" fillId="4" borderId="4" xfId="1" applyNumberFormat="1" applyFont="1" applyFill="1" applyBorder="1" applyAlignment="1"/>
    <xf numFmtId="0" fontId="3" fillId="4" borderId="0" xfId="0" applyFont="1" applyFill="1" applyBorder="1" applyAlignment="1">
      <alignment horizontal="left" wrapText="1" indent="1"/>
    </xf>
    <xf numFmtId="0" fontId="3" fillId="4" borderId="0" xfId="0" applyFont="1" applyFill="1" applyBorder="1" applyAlignment="1">
      <alignment horizontal="justify" wrapText="1"/>
    </xf>
    <xf numFmtId="0" fontId="3" fillId="4" borderId="0" xfId="0" applyFont="1" applyFill="1" applyBorder="1" applyAlignment="1">
      <alignment horizontal="center" wrapText="1"/>
    </xf>
    <xf numFmtId="43" fontId="6" fillId="4" borderId="0" xfId="1" applyFont="1" applyFill="1"/>
    <xf numFmtId="166" fontId="3" fillId="4" borderId="4" xfId="0" applyNumberFormat="1" applyFont="1" applyFill="1" applyBorder="1"/>
    <xf numFmtId="166" fontId="6" fillId="4" borderId="0" xfId="0" applyNumberFormat="1" applyFont="1" applyFill="1"/>
    <xf numFmtId="171" fontId="3" fillId="4" borderId="0" xfId="1" applyNumberFormat="1" applyFont="1" applyFill="1" applyBorder="1" applyAlignment="1"/>
    <xf numFmtId="166" fontId="3" fillId="4" borderId="4" xfId="1" applyNumberFormat="1" applyFont="1" applyFill="1" applyBorder="1" applyAlignment="1"/>
    <xf numFmtId="172" fontId="6" fillId="4" borderId="0" xfId="0" applyNumberFormat="1" applyFont="1" applyFill="1"/>
    <xf numFmtId="164" fontId="5" fillId="4" borderId="0" xfId="0" applyNumberFormat="1" applyFont="1" applyFill="1" applyAlignment="1">
      <alignment horizontal="justify" wrapText="1"/>
    </xf>
    <xf numFmtId="0" fontId="3" fillId="4" borderId="0" xfId="0" applyFont="1" applyFill="1" applyBorder="1" applyAlignment="1">
      <alignment horizontal="left" indent="3"/>
    </xf>
    <xf numFmtId="164" fontId="3" fillId="4" borderId="0" xfId="0" applyNumberFormat="1" applyFont="1" applyFill="1" applyBorder="1"/>
    <xf numFmtId="173" fontId="6" fillId="4" borderId="0" xfId="0" applyNumberFormat="1" applyFont="1" applyFill="1"/>
    <xf numFmtId="0" fontId="4" fillId="4" borderId="0" xfId="0" applyFont="1" applyFill="1" applyBorder="1" applyAlignment="1">
      <alignment horizontal="left" indent="2"/>
    </xf>
    <xf numFmtId="166" fontId="4" fillId="4" borderId="7" xfId="1" applyNumberFormat="1" applyFont="1" applyFill="1" applyBorder="1"/>
    <xf numFmtId="174" fontId="6" fillId="4" borderId="0" xfId="0" applyNumberFormat="1" applyFont="1" applyFill="1"/>
    <xf numFmtId="165" fontId="4" fillId="4" borderId="3" xfId="1" applyNumberFormat="1" applyFont="1" applyFill="1" applyBorder="1"/>
    <xf numFmtId="0" fontId="15" fillId="4" borderId="0" xfId="0" applyFont="1" applyFill="1"/>
    <xf numFmtId="0" fontId="0" fillId="4" borderId="0" xfId="0" applyFill="1"/>
    <xf numFmtId="0" fontId="16" fillId="4" borderId="0" xfId="0" applyFont="1" applyFill="1" applyAlignment="1">
      <alignment wrapText="1"/>
    </xf>
    <xf numFmtId="0" fontId="4" fillId="4" borderId="0" xfId="0" applyFont="1" applyFill="1" applyAlignment="1">
      <alignment horizontal="left" indent="1"/>
    </xf>
    <xf numFmtId="43" fontId="4" fillId="4" borderId="4" xfId="0" applyNumberFormat="1" applyFont="1" applyFill="1" applyBorder="1"/>
    <xf numFmtId="0" fontId="4" fillId="4" borderId="0" xfId="0" applyFont="1" applyFill="1" applyAlignment="1"/>
    <xf numFmtId="43" fontId="4" fillId="4" borderId="0" xfId="0" applyNumberFormat="1" applyFont="1" applyFill="1"/>
    <xf numFmtId="0" fontId="3" fillId="4" borderId="0" xfId="0" applyFont="1" applyFill="1" applyAlignment="1">
      <alignment horizontal="left" indent="1"/>
    </xf>
    <xf numFmtId="43" fontId="3" fillId="4" borderId="0" xfId="4" quotePrefix="1" applyFont="1" applyFill="1"/>
    <xf numFmtId="0" fontId="3" fillId="4" borderId="0" xfId="0" applyFont="1" applyFill="1" applyAlignment="1">
      <alignment horizontal="left" indent="2"/>
    </xf>
    <xf numFmtId="43" fontId="3" fillId="4" borderId="0" xfId="4" applyFont="1" applyFill="1"/>
    <xf numFmtId="43" fontId="3" fillId="4" borderId="0" xfId="4" applyFont="1" applyFill="1" applyBorder="1"/>
    <xf numFmtId="43" fontId="3" fillId="4" borderId="5" xfId="4" applyFont="1" applyFill="1" applyBorder="1"/>
    <xf numFmtId="43" fontId="4" fillId="4" borderId="0" xfId="4" applyFont="1" applyFill="1"/>
    <xf numFmtId="43" fontId="4" fillId="4" borderId="0" xfId="0" applyNumberFormat="1" applyFont="1" applyFill="1" applyBorder="1"/>
    <xf numFmtId="43" fontId="3" fillId="4" borderId="0" xfId="1" applyFont="1" applyFill="1"/>
    <xf numFmtId="43" fontId="3" fillId="4" borderId="3" xfId="0" applyNumberFormat="1" applyFont="1" applyFill="1" applyBorder="1"/>
    <xf numFmtId="43" fontId="3" fillId="4" borderId="0" xfId="0" applyNumberFormat="1" applyFont="1" applyFill="1" applyBorder="1"/>
    <xf numFmtId="164" fontId="5" fillId="4" borderId="0" xfId="1" applyNumberFormat="1" applyFont="1" applyFill="1"/>
    <xf numFmtId="166" fontId="4" fillId="4" borderId="4" xfId="1" applyNumberFormat="1" applyFont="1" applyFill="1" applyBorder="1"/>
    <xf numFmtId="0" fontId="5" fillId="0" borderId="1" xfId="0" applyFont="1" applyFill="1" applyBorder="1" applyAlignment="1">
      <alignment horizontal="center"/>
    </xf>
    <xf numFmtId="172" fontId="6" fillId="0" borderId="0" xfId="0" applyNumberFormat="1" applyFont="1" applyFill="1"/>
    <xf numFmtId="166" fontId="6" fillId="0" borderId="0" xfId="0" applyNumberFormat="1" applyFont="1" applyFill="1"/>
    <xf numFmtId="170" fontId="6" fillId="0" borderId="0" xfId="0" applyNumberFormat="1" applyFont="1" applyFill="1"/>
    <xf numFmtId="166" fontId="3" fillId="0" borderId="0" xfId="1" applyNumberFormat="1" applyFont="1" applyFill="1"/>
    <xf numFmtId="166" fontId="3" fillId="0" borderId="0" xfId="1" applyNumberFormat="1" applyFont="1" applyFill="1" applyBorder="1"/>
    <xf numFmtId="0" fontId="3" fillId="0" borderId="0" xfId="0" applyFont="1" applyFill="1" applyBorder="1" applyAlignment="1">
      <alignment horizontal="left"/>
    </xf>
    <xf numFmtId="43" fontId="6" fillId="0" borderId="0" xfId="1" applyFont="1" applyFill="1"/>
    <xf numFmtId="0" fontId="4" fillId="0" borderId="0" xfId="0" applyFont="1" applyFill="1" applyBorder="1" applyAlignment="1">
      <alignment horizontal="left"/>
    </xf>
    <xf numFmtId="166" fontId="4" fillId="0" borderId="0" xfId="1" applyNumberFormat="1" applyFont="1" applyFill="1" applyBorder="1"/>
    <xf numFmtId="166" fontId="4" fillId="0" borderId="3" xfId="1" applyNumberFormat="1" applyFont="1" applyFill="1" applyBorder="1"/>
    <xf numFmtId="0" fontId="4" fillId="0" borderId="0" xfId="0" applyFont="1" applyFill="1" applyBorder="1"/>
    <xf numFmtId="0" fontId="3" fillId="0" borderId="0" xfId="0" applyFont="1" applyFill="1" applyBorder="1" applyAlignment="1">
      <alignment horizontal="left" indent="1"/>
    </xf>
    <xf numFmtId="166" fontId="4" fillId="0" borderId="4" xfId="1" applyNumberFormat="1" applyFont="1" applyFill="1" applyBorder="1"/>
    <xf numFmtId="0" fontId="5" fillId="0" borderId="1" xfId="0" applyFont="1" applyFill="1" applyBorder="1"/>
    <xf numFmtId="0" fontId="3" fillId="0" borderId="0" xfId="0" applyFont="1" applyFill="1" applyAlignment="1">
      <alignment horizontal="center"/>
    </xf>
    <xf numFmtId="40" fontId="3" fillId="0" borderId="0" xfId="0" applyNumberFormat="1" applyFont="1" applyFill="1" applyAlignment="1">
      <alignment horizontal="center"/>
    </xf>
    <xf numFmtId="41" fontId="3" fillId="0" borderId="0" xfId="0" applyNumberFormat="1" applyFont="1" applyFill="1" applyAlignment="1">
      <alignment horizontal="center"/>
    </xf>
    <xf numFmtId="3" fontId="3" fillId="0" borderId="0" xfId="0" applyNumberFormat="1" applyFont="1" applyFill="1" applyAlignment="1">
      <alignment horizontal="center"/>
    </xf>
    <xf numFmtId="43" fontId="3" fillId="0" borderId="0" xfId="0" applyNumberFormat="1" applyFont="1" applyFill="1" applyAlignment="1">
      <alignment horizontal="center"/>
    </xf>
    <xf numFmtId="40" fontId="3" fillId="4" borderId="5" xfId="1" applyNumberFormat="1" applyFont="1" applyFill="1" applyBorder="1"/>
    <xf numFmtId="40" fontId="3" fillId="4" borderId="0" xfId="1" applyNumberFormat="1" applyFont="1" applyFill="1" applyBorder="1"/>
    <xf numFmtId="0" fontId="3" fillId="4" borderId="2" xfId="0"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4" fillId="4" borderId="2" xfId="0" applyFont="1" applyFill="1" applyBorder="1" applyAlignment="1">
      <alignment horizontal="justify" vertical="center" wrapText="1"/>
    </xf>
    <xf numFmtId="0" fontId="4" fillId="4" borderId="0" xfId="0" applyFont="1" applyFill="1" applyBorder="1" applyAlignment="1">
      <alignment horizontal="justify" vertical="center" wrapText="1"/>
    </xf>
    <xf numFmtId="49" fontId="4" fillId="4" borderId="2" xfId="0" applyNumberFormat="1" applyFont="1" applyFill="1" applyBorder="1" applyAlignment="1">
      <alignment horizontal="justify" wrapText="1"/>
    </xf>
    <xf numFmtId="49" fontId="4" fillId="4" borderId="0" xfId="0" applyNumberFormat="1" applyFont="1" applyFill="1" applyBorder="1" applyAlignment="1">
      <alignment horizontal="justify" wrapText="1"/>
    </xf>
    <xf numFmtId="0" fontId="3" fillId="4" borderId="2" xfId="0" applyFont="1" applyFill="1" applyBorder="1" applyAlignment="1">
      <alignment horizontal="left" wrapText="1"/>
    </xf>
    <xf numFmtId="0" fontId="3" fillId="4" borderId="0" xfId="0" applyFont="1" applyFill="1" applyBorder="1" applyAlignment="1">
      <alignment horizontal="left" wrapText="1"/>
    </xf>
    <xf numFmtId="0" fontId="3" fillId="4" borderId="2" xfId="0" applyFont="1" applyFill="1" applyBorder="1" applyAlignment="1">
      <alignment horizontal="justify" wrapText="1"/>
    </xf>
    <xf numFmtId="0" fontId="3" fillId="4" borderId="0" xfId="0" applyFont="1" applyFill="1" applyBorder="1" applyAlignment="1">
      <alignment horizontal="justify" wrapText="1"/>
    </xf>
    <xf numFmtId="0" fontId="4" fillId="4" borderId="2" xfId="0" applyFont="1" applyFill="1" applyBorder="1" applyAlignment="1">
      <alignment horizontal="center"/>
    </xf>
    <xf numFmtId="0" fontId="4" fillId="4" borderId="0" xfId="0" applyFont="1" applyFill="1" applyBorder="1" applyAlignment="1">
      <alignment horizontal="center"/>
    </xf>
    <xf numFmtId="0" fontId="3" fillId="4" borderId="2" xfId="0" applyFont="1" applyFill="1" applyBorder="1" applyAlignment="1">
      <alignment horizontal="center"/>
    </xf>
    <xf numFmtId="0" fontId="3" fillId="4" borderId="0" xfId="0" applyFont="1" applyFill="1" applyBorder="1" applyAlignment="1">
      <alignment horizontal="center"/>
    </xf>
    <xf numFmtId="0" fontId="3" fillId="0" borderId="0" xfId="0" applyFont="1" applyFill="1" applyBorder="1" applyAlignment="1">
      <alignment horizontal="center"/>
    </xf>
  </cellXfs>
  <cellStyles count="5">
    <cellStyle name="Millares" xfId="1" builtinId="3"/>
    <cellStyle name="Millares_Practica Curso 2006" xfId="4"/>
    <cellStyle name="Normal" xfId="0" builtinId="0"/>
    <cellStyle name="Normal 2 2"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Estados%20Financieros\2025\ESTADOS%20FINANCIEROS%20AL%2030%20DE%20JUNIO%202025\Estados%20Financiero%20al%2030%20de%20Junio%20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atula"/>
      <sheetName val="Indice"/>
      <sheetName val="situacion financiera"/>
      <sheetName val="Estado de rendimiento"/>
      <sheetName val="Estado de Cambio"/>
      <sheetName val="Estado Flujo"/>
      <sheetName val="Estado Flujo "/>
      <sheetName val="PORTADILLA-NOTAS"/>
      <sheetName val="Notas"/>
      <sheetName val="PORTADILLA-ANEXOS"/>
      <sheetName val="ACTIVOS FIJOS"/>
      <sheetName val="Activos Fijos.."/>
      <sheetName val="CxP"/>
      <sheetName val="Consolidado de Cuentas por Cobr"/>
      <sheetName val="Cuentas por Cobrar por Regiones"/>
      <sheetName val="Presupuesto"/>
      <sheetName val="Flujo"/>
      <sheetName val="DEPREC."/>
    </sheetNames>
    <sheetDataSet>
      <sheetData sheetId="0"/>
      <sheetData sheetId="1"/>
      <sheetData sheetId="2"/>
      <sheetData sheetId="3">
        <row r="1">
          <cell r="A1" t="str">
            <v>INSTITUTO NACIONAL DE TRÁNSITO Y TRANSPORTE TERRESTRE | INTRANT</v>
          </cell>
        </row>
        <row r="3">
          <cell r="A3" t="str">
            <v>AL 30 DE JUNIO 2025 Y 2024</v>
          </cell>
        </row>
        <row r="4">
          <cell r="C4" t="str">
            <v>VALORES EXPRESADOS EN RD$</v>
          </cell>
        </row>
        <row r="6">
          <cell r="A6" t="str">
            <v>Cuentas</v>
          </cell>
          <cell r="B6" t="str">
            <v>Notas</v>
          </cell>
        </row>
        <row r="9">
          <cell r="A9" t="str">
            <v>Efectivo y equivalentes de efectivo</v>
          </cell>
          <cell r="B9">
            <v>7</v>
          </cell>
        </row>
        <row r="10">
          <cell r="A10" t="str">
            <v>Inversiones Temporales</v>
          </cell>
          <cell r="B10">
            <v>3</v>
          </cell>
        </row>
        <row r="11">
          <cell r="A11" t="str">
            <v>Cuentas por Cobrar y Otras Cuentas</v>
          </cell>
          <cell r="B11">
            <v>4</v>
          </cell>
        </row>
        <row r="12">
          <cell r="A12" t="str">
            <v>Cuentas por Cobrar Relacionadas</v>
          </cell>
          <cell r="B12">
            <v>14</v>
          </cell>
        </row>
        <row r="13">
          <cell r="A13" t="str">
            <v>Inventarios</v>
          </cell>
          <cell r="B13">
            <v>8</v>
          </cell>
        </row>
        <row r="14">
          <cell r="A14" t="str">
            <v>Pagos Anticipados</v>
          </cell>
          <cell r="B14" t="str">
            <v>8-a</v>
          </cell>
        </row>
        <row r="18">
          <cell r="A18" t="str">
            <v>Cuentas por Cobrar a Largo Plazo</v>
          </cell>
          <cell r="B18">
            <v>9</v>
          </cell>
        </row>
        <row r="19">
          <cell r="A19" t="str">
            <v>Propiedad, Planta y Equipos</v>
          </cell>
          <cell r="B19">
            <v>10</v>
          </cell>
        </row>
        <row r="20">
          <cell r="A20" t="str">
            <v>Activos Intangibles</v>
          </cell>
          <cell r="B20">
            <v>11</v>
          </cell>
        </row>
        <row r="21">
          <cell r="A21" t="str">
            <v>Inversiones</v>
          </cell>
          <cell r="B21">
            <v>7</v>
          </cell>
        </row>
        <row r="22">
          <cell r="A22" t="str">
            <v>Otros Activos</v>
          </cell>
          <cell r="B22">
            <v>12</v>
          </cell>
        </row>
        <row r="29">
          <cell r="A29" t="str">
            <v>Sobregiros Bancarios</v>
          </cell>
          <cell r="B29">
            <v>13</v>
          </cell>
        </row>
        <row r="30">
          <cell r="A30" t="str">
            <v>Prestamos Bancarios a Corto Plazo</v>
          </cell>
          <cell r="B30">
            <v>10</v>
          </cell>
        </row>
        <row r="31">
          <cell r="A31" t="str">
            <v>Cuentas por Pagar Corto Plazo</v>
          </cell>
          <cell r="B31">
            <v>14</v>
          </cell>
        </row>
        <row r="33">
          <cell r="A33" t="str">
            <v>Retenciones y Acumulaciones por Pagar</v>
          </cell>
          <cell r="B33">
            <v>15</v>
          </cell>
        </row>
        <row r="34">
          <cell r="A34" t="str">
            <v>Impuesto sobre la Renta por Pagar</v>
          </cell>
          <cell r="B34">
            <v>17</v>
          </cell>
        </row>
        <row r="39">
          <cell r="A39" t="str">
            <v>Deudas por Pagar a Largo Plazo</v>
          </cell>
        </row>
        <row r="44">
          <cell r="A44" t="str">
            <v xml:space="preserve">ACTIVOS NETOS/PATRIMONIO </v>
          </cell>
          <cell r="B44">
            <v>16</v>
          </cell>
        </row>
      </sheetData>
      <sheetData sheetId="4">
        <row r="8">
          <cell r="A8" t="str">
            <v>Ingresos por ventas</v>
          </cell>
          <cell r="B8">
            <v>19</v>
          </cell>
        </row>
        <row r="9">
          <cell r="B9">
            <v>17</v>
          </cell>
        </row>
        <row r="10">
          <cell r="B10">
            <v>18</v>
          </cell>
        </row>
        <row r="11">
          <cell r="A11" t="str">
            <v>Recargos, multas y otros ingresos</v>
          </cell>
          <cell r="B11">
            <v>22</v>
          </cell>
        </row>
        <row r="12">
          <cell r="A12" t="str">
            <v>Impuestos</v>
          </cell>
          <cell r="B12">
            <v>23</v>
          </cell>
        </row>
        <row r="15">
          <cell r="A15" t="str">
            <v>COSTOS</v>
          </cell>
          <cell r="B15">
            <v>24</v>
          </cell>
        </row>
        <row r="20">
          <cell r="A20" t="str">
            <v>GASTOS DE VENTAS</v>
          </cell>
          <cell r="B20">
            <v>20</v>
          </cell>
        </row>
        <row r="21">
          <cell r="A21" t="str">
            <v>Sueldos, Salarios y Beneficios a Empleados</v>
          </cell>
          <cell r="B21">
            <v>19</v>
          </cell>
        </row>
        <row r="22">
          <cell r="A22" t="str">
            <v>Subvenciones y Otros Pagos por Transferencias</v>
          </cell>
          <cell r="B22">
            <v>20</v>
          </cell>
        </row>
        <row r="23">
          <cell r="A23" t="str">
            <v>Suministros y Materiales para Consumo</v>
          </cell>
          <cell r="B23">
            <v>21</v>
          </cell>
        </row>
        <row r="24">
          <cell r="A24" t="str">
            <v xml:space="preserve">Gastos de Depreciación y Amortización </v>
          </cell>
          <cell r="B24">
            <v>22</v>
          </cell>
        </row>
        <row r="25">
          <cell r="A25" t="str">
            <v>Otros Gastos</v>
          </cell>
          <cell r="B25">
            <v>23</v>
          </cell>
        </row>
        <row r="31">
          <cell r="A31" t="str">
            <v>OTROS INGRESOS</v>
          </cell>
        </row>
        <row r="34">
          <cell r="A34" t="str">
            <v>GASTOS FINANCIEROS</v>
          </cell>
        </row>
        <row r="37">
          <cell r="C37">
            <v>-57967348.96999979</v>
          </cell>
          <cell r="D37">
            <v>-110539342.57999992</v>
          </cell>
        </row>
      </sheetData>
      <sheetData sheetId="5"/>
      <sheetData sheetId="6"/>
      <sheetData sheetId="7"/>
      <sheetData sheetId="8"/>
      <sheetData sheetId="9">
        <row r="152">
          <cell r="D152">
            <v>0</v>
          </cell>
          <cell r="E152">
            <v>0</v>
          </cell>
        </row>
        <row r="153">
          <cell r="D153">
            <v>0</v>
          </cell>
          <cell r="E153">
            <v>0</v>
          </cell>
        </row>
        <row r="386">
          <cell r="D386">
            <v>0</v>
          </cell>
          <cell r="E386">
            <v>0</v>
          </cell>
        </row>
      </sheetData>
      <sheetData sheetId="10"/>
      <sheetData sheetId="11">
        <row r="8">
          <cell r="B8">
            <v>99642557</v>
          </cell>
        </row>
      </sheetData>
      <sheetData sheetId="12">
        <row r="8">
          <cell r="B8">
            <v>99642557</v>
          </cell>
          <cell r="C8">
            <v>62772570.969999999</v>
          </cell>
          <cell r="D8">
            <v>18923279.920000002</v>
          </cell>
          <cell r="E8">
            <v>76431517.590000004</v>
          </cell>
          <cell r="F8">
            <v>119937791.38</v>
          </cell>
        </row>
        <row r="9">
          <cell r="E9">
            <v>63729.56</v>
          </cell>
        </row>
        <row r="10">
          <cell r="D10">
            <v>1289619.99</v>
          </cell>
          <cell r="E10">
            <v>94437.36</v>
          </cell>
        </row>
        <row r="18">
          <cell r="C18">
            <v>31499090.880000003</v>
          </cell>
          <cell r="D18">
            <v>12283214.07</v>
          </cell>
          <cell r="E18">
            <v>63017205.729999997</v>
          </cell>
          <cell r="F18">
            <v>101264367.40000001</v>
          </cell>
        </row>
        <row r="23">
          <cell r="B23">
            <v>77740571.75</v>
          </cell>
          <cell r="C23">
            <v>62772570.969999999</v>
          </cell>
          <cell r="D23">
            <v>20444234.629999999</v>
          </cell>
          <cell r="E23">
            <v>77814810.310000002</v>
          </cell>
          <cell r="F23">
            <v>119937791.38</v>
          </cell>
        </row>
        <row r="24">
          <cell r="E24">
            <v>31596</v>
          </cell>
        </row>
        <row r="25">
          <cell r="D25">
            <v>47199.98</v>
          </cell>
          <cell r="E25">
            <v>4602798.12</v>
          </cell>
        </row>
        <row r="33">
          <cell r="C33">
            <v>32754541.699999999</v>
          </cell>
          <cell r="D33">
            <v>13697263.559999999</v>
          </cell>
          <cell r="E33">
            <v>66334127.299999997</v>
          </cell>
          <cell r="F33">
            <v>108173976.29000001</v>
          </cell>
        </row>
      </sheetData>
      <sheetData sheetId="13">
        <row r="133">
          <cell r="C133">
            <v>517613227.25</v>
          </cell>
        </row>
      </sheetData>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01"/>
  <sheetViews>
    <sheetView tabSelected="1" workbookViewId="0">
      <selection activeCell="G373" sqref="G373"/>
    </sheetView>
  </sheetViews>
  <sheetFormatPr baseColWidth="10" defaultRowHeight="14.25" x14ac:dyDescent="0.3"/>
  <cols>
    <col min="1" max="1" width="7" style="194" customWidth="1"/>
    <col min="2" max="2" width="51.28515625" style="20" customWidth="1"/>
    <col min="3" max="3" width="14.42578125" style="20" customWidth="1"/>
    <col min="4" max="4" width="17.5703125" style="195" customWidth="1"/>
    <col min="5" max="5" width="24.85546875" style="195" customWidth="1"/>
    <col min="6" max="6" width="15.28515625" style="8" customWidth="1"/>
    <col min="7" max="7" width="17.140625" style="5" bestFit="1" customWidth="1"/>
    <col min="8" max="8" width="18.140625" style="5" bestFit="1" customWidth="1"/>
    <col min="9" max="9" width="14" style="5" customWidth="1"/>
    <col min="10" max="10" width="11.7109375" style="5" bestFit="1" customWidth="1"/>
    <col min="11" max="11" width="21" style="5" customWidth="1"/>
    <col min="12" max="13" width="11.42578125" style="5" customWidth="1"/>
    <col min="14" max="256" width="11.42578125" style="5"/>
    <col min="257" max="257" width="7" style="5" customWidth="1"/>
    <col min="258" max="258" width="51.28515625" style="5" customWidth="1"/>
    <col min="259" max="259" width="14.42578125" style="5" customWidth="1"/>
    <col min="260" max="260" width="17.5703125" style="5" customWidth="1"/>
    <col min="261" max="261" width="17.85546875" style="5" customWidth="1"/>
    <col min="262" max="262" width="15.28515625" style="5" customWidth="1"/>
    <col min="263" max="263" width="17.140625" style="5" bestFit="1" customWidth="1"/>
    <col min="264" max="264" width="18.140625" style="5" bestFit="1" customWidth="1"/>
    <col min="265" max="265" width="14" style="5" customWidth="1"/>
    <col min="266" max="266" width="11.7109375" style="5" bestFit="1" customWidth="1"/>
    <col min="267" max="267" width="21" style="5" customWidth="1"/>
    <col min="268" max="269" width="11.42578125" style="5" customWidth="1"/>
    <col min="270" max="512" width="11.42578125" style="5"/>
    <col min="513" max="513" width="7" style="5" customWidth="1"/>
    <col min="514" max="514" width="51.28515625" style="5" customWidth="1"/>
    <col min="515" max="515" width="14.42578125" style="5" customWidth="1"/>
    <col min="516" max="516" width="17.5703125" style="5" customWidth="1"/>
    <col min="517" max="517" width="17.85546875" style="5" customWidth="1"/>
    <col min="518" max="518" width="15.28515625" style="5" customWidth="1"/>
    <col min="519" max="519" width="17.140625" style="5" bestFit="1" customWidth="1"/>
    <col min="520" max="520" width="18.140625" style="5" bestFit="1" customWidth="1"/>
    <col min="521" max="521" width="14" style="5" customWidth="1"/>
    <col min="522" max="522" width="11.7109375" style="5" bestFit="1" customWidth="1"/>
    <col min="523" max="523" width="21" style="5" customWidth="1"/>
    <col min="524" max="525" width="11.42578125" style="5" customWidth="1"/>
    <col min="526" max="768" width="11.42578125" style="5"/>
    <col min="769" max="769" width="7" style="5" customWidth="1"/>
    <col min="770" max="770" width="51.28515625" style="5" customWidth="1"/>
    <col min="771" max="771" width="14.42578125" style="5" customWidth="1"/>
    <col min="772" max="772" width="17.5703125" style="5" customWidth="1"/>
    <col min="773" max="773" width="17.85546875" style="5" customWidth="1"/>
    <col min="774" max="774" width="15.28515625" style="5" customWidth="1"/>
    <col min="775" max="775" width="17.140625" style="5" bestFit="1" customWidth="1"/>
    <col min="776" max="776" width="18.140625" style="5" bestFit="1" customWidth="1"/>
    <col min="777" max="777" width="14" style="5" customWidth="1"/>
    <col min="778" max="778" width="11.7109375" style="5" bestFit="1" customWidth="1"/>
    <col min="779" max="779" width="21" style="5" customWidth="1"/>
    <col min="780" max="781" width="11.42578125" style="5" customWidth="1"/>
    <col min="782" max="1024" width="11.42578125" style="5"/>
    <col min="1025" max="1025" width="7" style="5" customWidth="1"/>
    <col min="1026" max="1026" width="51.28515625" style="5" customWidth="1"/>
    <col min="1027" max="1027" width="14.42578125" style="5" customWidth="1"/>
    <col min="1028" max="1028" width="17.5703125" style="5" customWidth="1"/>
    <col min="1029" max="1029" width="17.85546875" style="5" customWidth="1"/>
    <col min="1030" max="1030" width="15.28515625" style="5" customWidth="1"/>
    <col min="1031" max="1031" width="17.140625" style="5" bestFit="1" customWidth="1"/>
    <col min="1032" max="1032" width="18.140625" style="5" bestFit="1" customWidth="1"/>
    <col min="1033" max="1033" width="14" style="5" customWidth="1"/>
    <col min="1034" max="1034" width="11.7109375" style="5" bestFit="1" customWidth="1"/>
    <col min="1035" max="1035" width="21" style="5" customWidth="1"/>
    <col min="1036" max="1037" width="11.42578125" style="5" customWidth="1"/>
    <col min="1038" max="1280" width="11.42578125" style="5"/>
    <col min="1281" max="1281" width="7" style="5" customWidth="1"/>
    <col min="1282" max="1282" width="51.28515625" style="5" customWidth="1"/>
    <col min="1283" max="1283" width="14.42578125" style="5" customWidth="1"/>
    <col min="1284" max="1284" width="17.5703125" style="5" customWidth="1"/>
    <col min="1285" max="1285" width="17.85546875" style="5" customWidth="1"/>
    <col min="1286" max="1286" width="15.28515625" style="5" customWidth="1"/>
    <col min="1287" max="1287" width="17.140625" style="5" bestFit="1" customWidth="1"/>
    <col min="1288" max="1288" width="18.140625" style="5" bestFit="1" customWidth="1"/>
    <col min="1289" max="1289" width="14" style="5" customWidth="1"/>
    <col min="1290" max="1290" width="11.7109375" style="5" bestFit="1" customWidth="1"/>
    <col min="1291" max="1291" width="21" style="5" customWidth="1"/>
    <col min="1292" max="1293" width="11.42578125" style="5" customWidth="1"/>
    <col min="1294" max="1536" width="11.42578125" style="5"/>
    <col min="1537" max="1537" width="7" style="5" customWidth="1"/>
    <col min="1538" max="1538" width="51.28515625" style="5" customWidth="1"/>
    <col min="1539" max="1539" width="14.42578125" style="5" customWidth="1"/>
    <col min="1540" max="1540" width="17.5703125" style="5" customWidth="1"/>
    <col min="1541" max="1541" width="17.85546875" style="5" customWidth="1"/>
    <col min="1542" max="1542" width="15.28515625" style="5" customWidth="1"/>
    <col min="1543" max="1543" width="17.140625" style="5" bestFit="1" customWidth="1"/>
    <col min="1544" max="1544" width="18.140625" style="5" bestFit="1" customWidth="1"/>
    <col min="1545" max="1545" width="14" style="5" customWidth="1"/>
    <col min="1546" max="1546" width="11.7109375" style="5" bestFit="1" customWidth="1"/>
    <col min="1547" max="1547" width="21" style="5" customWidth="1"/>
    <col min="1548" max="1549" width="11.42578125" style="5" customWidth="1"/>
    <col min="1550" max="1792" width="11.42578125" style="5"/>
    <col min="1793" max="1793" width="7" style="5" customWidth="1"/>
    <col min="1794" max="1794" width="51.28515625" style="5" customWidth="1"/>
    <col min="1795" max="1795" width="14.42578125" style="5" customWidth="1"/>
    <col min="1796" max="1796" width="17.5703125" style="5" customWidth="1"/>
    <col min="1797" max="1797" width="17.85546875" style="5" customWidth="1"/>
    <col min="1798" max="1798" width="15.28515625" style="5" customWidth="1"/>
    <col min="1799" max="1799" width="17.140625" style="5" bestFit="1" customWidth="1"/>
    <col min="1800" max="1800" width="18.140625" style="5" bestFit="1" customWidth="1"/>
    <col min="1801" max="1801" width="14" style="5" customWidth="1"/>
    <col min="1802" max="1802" width="11.7109375" style="5" bestFit="1" customWidth="1"/>
    <col min="1803" max="1803" width="21" style="5" customWidth="1"/>
    <col min="1804" max="1805" width="11.42578125" style="5" customWidth="1"/>
    <col min="1806" max="2048" width="11.42578125" style="5"/>
    <col min="2049" max="2049" width="7" style="5" customWidth="1"/>
    <col min="2050" max="2050" width="51.28515625" style="5" customWidth="1"/>
    <col min="2051" max="2051" width="14.42578125" style="5" customWidth="1"/>
    <col min="2052" max="2052" width="17.5703125" style="5" customWidth="1"/>
    <col min="2053" max="2053" width="17.85546875" style="5" customWidth="1"/>
    <col min="2054" max="2054" width="15.28515625" style="5" customWidth="1"/>
    <col min="2055" max="2055" width="17.140625" style="5" bestFit="1" customWidth="1"/>
    <col min="2056" max="2056" width="18.140625" style="5" bestFit="1" customWidth="1"/>
    <col min="2057" max="2057" width="14" style="5" customWidth="1"/>
    <col min="2058" max="2058" width="11.7109375" style="5" bestFit="1" customWidth="1"/>
    <col min="2059" max="2059" width="21" style="5" customWidth="1"/>
    <col min="2060" max="2061" width="11.42578125" style="5" customWidth="1"/>
    <col min="2062" max="2304" width="11.42578125" style="5"/>
    <col min="2305" max="2305" width="7" style="5" customWidth="1"/>
    <col min="2306" max="2306" width="51.28515625" style="5" customWidth="1"/>
    <col min="2307" max="2307" width="14.42578125" style="5" customWidth="1"/>
    <col min="2308" max="2308" width="17.5703125" style="5" customWidth="1"/>
    <col min="2309" max="2309" width="17.85546875" style="5" customWidth="1"/>
    <col min="2310" max="2310" width="15.28515625" style="5" customWidth="1"/>
    <col min="2311" max="2311" width="17.140625" style="5" bestFit="1" customWidth="1"/>
    <col min="2312" max="2312" width="18.140625" style="5" bestFit="1" customWidth="1"/>
    <col min="2313" max="2313" width="14" style="5" customWidth="1"/>
    <col min="2314" max="2314" width="11.7109375" style="5" bestFit="1" customWidth="1"/>
    <col min="2315" max="2315" width="21" style="5" customWidth="1"/>
    <col min="2316" max="2317" width="11.42578125" style="5" customWidth="1"/>
    <col min="2318" max="2560" width="11.42578125" style="5"/>
    <col min="2561" max="2561" width="7" style="5" customWidth="1"/>
    <col min="2562" max="2562" width="51.28515625" style="5" customWidth="1"/>
    <col min="2563" max="2563" width="14.42578125" style="5" customWidth="1"/>
    <col min="2564" max="2564" width="17.5703125" style="5" customWidth="1"/>
    <col min="2565" max="2565" width="17.85546875" style="5" customWidth="1"/>
    <col min="2566" max="2566" width="15.28515625" style="5" customWidth="1"/>
    <col min="2567" max="2567" width="17.140625" style="5" bestFit="1" customWidth="1"/>
    <col min="2568" max="2568" width="18.140625" style="5" bestFit="1" customWidth="1"/>
    <col min="2569" max="2569" width="14" style="5" customWidth="1"/>
    <col min="2570" max="2570" width="11.7109375" style="5" bestFit="1" customWidth="1"/>
    <col min="2571" max="2571" width="21" style="5" customWidth="1"/>
    <col min="2572" max="2573" width="11.42578125" style="5" customWidth="1"/>
    <col min="2574" max="2816" width="11.42578125" style="5"/>
    <col min="2817" max="2817" width="7" style="5" customWidth="1"/>
    <col min="2818" max="2818" width="51.28515625" style="5" customWidth="1"/>
    <col min="2819" max="2819" width="14.42578125" style="5" customWidth="1"/>
    <col min="2820" max="2820" width="17.5703125" style="5" customWidth="1"/>
    <col min="2821" max="2821" width="17.85546875" style="5" customWidth="1"/>
    <col min="2822" max="2822" width="15.28515625" style="5" customWidth="1"/>
    <col min="2823" max="2823" width="17.140625" style="5" bestFit="1" customWidth="1"/>
    <col min="2824" max="2824" width="18.140625" style="5" bestFit="1" customWidth="1"/>
    <col min="2825" max="2825" width="14" style="5" customWidth="1"/>
    <col min="2826" max="2826" width="11.7109375" style="5" bestFit="1" customWidth="1"/>
    <col min="2827" max="2827" width="21" style="5" customWidth="1"/>
    <col min="2828" max="2829" width="11.42578125" style="5" customWidth="1"/>
    <col min="2830" max="3072" width="11.42578125" style="5"/>
    <col min="3073" max="3073" width="7" style="5" customWidth="1"/>
    <col min="3074" max="3074" width="51.28515625" style="5" customWidth="1"/>
    <col min="3075" max="3075" width="14.42578125" style="5" customWidth="1"/>
    <col min="3076" max="3076" width="17.5703125" style="5" customWidth="1"/>
    <col min="3077" max="3077" width="17.85546875" style="5" customWidth="1"/>
    <col min="3078" max="3078" width="15.28515625" style="5" customWidth="1"/>
    <col min="3079" max="3079" width="17.140625" style="5" bestFit="1" customWidth="1"/>
    <col min="3080" max="3080" width="18.140625" style="5" bestFit="1" customWidth="1"/>
    <col min="3081" max="3081" width="14" style="5" customWidth="1"/>
    <col min="3082" max="3082" width="11.7109375" style="5" bestFit="1" customWidth="1"/>
    <col min="3083" max="3083" width="21" style="5" customWidth="1"/>
    <col min="3084" max="3085" width="11.42578125" style="5" customWidth="1"/>
    <col min="3086" max="3328" width="11.42578125" style="5"/>
    <col min="3329" max="3329" width="7" style="5" customWidth="1"/>
    <col min="3330" max="3330" width="51.28515625" style="5" customWidth="1"/>
    <col min="3331" max="3331" width="14.42578125" style="5" customWidth="1"/>
    <col min="3332" max="3332" width="17.5703125" style="5" customWidth="1"/>
    <col min="3333" max="3333" width="17.85546875" style="5" customWidth="1"/>
    <col min="3334" max="3334" width="15.28515625" style="5" customWidth="1"/>
    <col min="3335" max="3335" width="17.140625" style="5" bestFit="1" customWidth="1"/>
    <col min="3336" max="3336" width="18.140625" style="5" bestFit="1" customWidth="1"/>
    <col min="3337" max="3337" width="14" style="5" customWidth="1"/>
    <col min="3338" max="3338" width="11.7109375" style="5" bestFit="1" customWidth="1"/>
    <col min="3339" max="3339" width="21" style="5" customWidth="1"/>
    <col min="3340" max="3341" width="11.42578125" style="5" customWidth="1"/>
    <col min="3342" max="3584" width="11.42578125" style="5"/>
    <col min="3585" max="3585" width="7" style="5" customWidth="1"/>
    <col min="3586" max="3586" width="51.28515625" style="5" customWidth="1"/>
    <col min="3587" max="3587" width="14.42578125" style="5" customWidth="1"/>
    <col min="3588" max="3588" width="17.5703125" style="5" customWidth="1"/>
    <col min="3589" max="3589" width="17.85546875" style="5" customWidth="1"/>
    <col min="3590" max="3590" width="15.28515625" style="5" customWidth="1"/>
    <col min="3591" max="3591" width="17.140625" style="5" bestFit="1" customWidth="1"/>
    <col min="3592" max="3592" width="18.140625" style="5" bestFit="1" customWidth="1"/>
    <col min="3593" max="3593" width="14" style="5" customWidth="1"/>
    <col min="3594" max="3594" width="11.7109375" style="5" bestFit="1" customWidth="1"/>
    <col min="3595" max="3595" width="21" style="5" customWidth="1"/>
    <col min="3596" max="3597" width="11.42578125" style="5" customWidth="1"/>
    <col min="3598" max="3840" width="11.42578125" style="5"/>
    <col min="3841" max="3841" width="7" style="5" customWidth="1"/>
    <col min="3842" max="3842" width="51.28515625" style="5" customWidth="1"/>
    <col min="3843" max="3843" width="14.42578125" style="5" customWidth="1"/>
    <col min="3844" max="3844" width="17.5703125" style="5" customWidth="1"/>
    <col min="3845" max="3845" width="17.85546875" style="5" customWidth="1"/>
    <col min="3846" max="3846" width="15.28515625" style="5" customWidth="1"/>
    <col min="3847" max="3847" width="17.140625" style="5" bestFit="1" customWidth="1"/>
    <col min="3848" max="3848" width="18.140625" style="5" bestFit="1" customWidth="1"/>
    <col min="3849" max="3849" width="14" style="5" customWidth="1"/>
    <col min="3850" max="3850" width="11.7109375" style="5" bestFit="1" customWidth="1"/>
    <col min="3851" max="3851" width="21" style="5" customWidth="1"/>
    <col min="3852" max="3853" width="11.42578125" style="5" customWidth="1"/>
    <col min="3854" max="4096" width="11.42578125" style="5"/>
    <col min="4097" max="4097" width="7" style="5" customWidth="1"/>
    <col min="4098" max="4098" width="51.28515625" style="5" customWidth="1"/>
    <col min="4099" max="4099" width="14.42578125" style="5" customWidth="1"/>
    <col min="4100" max="4100" width="17.5703125" style="5" customWidth="1"/>
    <col min="4101" max="4101" width="17.85546875" style="5" customWidth="1"/>
    <col min="4102" max="4102" width="15.28515625" style="5" customWidth="1"/>
    <col min="4103" max="4103" width="17.140625" style="5" bestFit="1" customWidth="1"/>
    <col min="4104" max="4104" width="18.140625" style="5" bestFit="1" customWidth="1"/>
    <col min="4105" max="4105" width="14" style="5" customWidth="1"/>
    <col min="4106" max="4106" width="11.7109375" style="5" bestFit="1" customWidth="1"/>
    <col min="4107" max="4107" width="21" style="5" customWidth="1"/>
    <col min="4108" max="4109" width="11.42578125" style="5" customWidth="1"/>
    <col min="4110" max="4352" width="11.42578125" style="5"/>
    <col min="4353" max="4353" width="7" style="5" customWidth="1"/>
    <col min="4354" max="4354" width="51.28515625" style="5" customWidth="1"/>
    <col min="4355" max="4355" width="14.42578125" style="5" customWidth="1"/>
    <col min="4356" max="4356" width="17.5703125" style="5" customWidth="1"/>
    <col min="4357" max="4357" width="17.85546875" style="5" customWidth="1"/>
    <col min="4358" max="4358" width="15.28515625" style="5" customWidth="1"/>
    <col min="4359" max="4359" width="17.140625" style="5" bestFit="1" customWidth="1"/>
    <col min="4360" max="4360" width="18.140625" style="5" bestFit="1" customWidth="1"/>
    <col min="4361" max="4361" width="14" style="5" customWidth="1"/>
    <col min="4362" max="4362" width="11.7109375" style="5" bestFit="1" customWidth="1"/>
    <col min="4363" max="4363" width="21" style="5" customWidth="1"/>
    <col min="4364" max="4365" width="11.42578125" style="5" customWidth="1"/>
    <col min="4366" max="4608" width="11.42578125" style="5"/>
    <col min="4609" max="4609" width="7" style="5" customWidth="1"/>
    <col min="4610" max="4610" width="51.28515625" style="5" customWidth="1"/>
    <col min="4611" max="4611" width="14.42578125" style="5" customWidth="1"/>
    <col min="4612" max="4612" width="17.5703125" style="5" customWidth="1"/>
    <col min="4613" max="4613" width="17.85546875" style="5" customWidth="1"/>
    <col min="4614" max="4614" width="15.28515625" style="5" customWidth="1"/>
    <col min="4615" max="4615" width="17.140625" style="5" bestFit="1" customWidth="1"/>
    <col min="4616" max="4616" width="18.140625" style="5" bestFit="1" customWidth="1"/>
    <col min="4617" max="4617" width="14" style="5" customWidth="1"/>
    <col min="4618" max="4618" width="11.7109375" style="5" bestFit="1" customWidth="1"/>
    <col min="4619" max="4619" width="21" style="5" customWidth="1"/>
    <col min="4620" max="4621" width="11.42578125" style="5" customWidth="1"/>
    <col min="4622" max="4864" width="11.42578125" style="5"/>
    <col min="4865" max="4865" width="7" style="5" customWidth="1"/>
    <col min="4866" max="4866" width="51.28515625" style="5" customWidth="1"/>
    <col min="4867" max="4867" width="14.42578125" style="5" customWidth="1"/>
    <col min="4868" max="4868" width="17.5703125" style="5" customWidth="1"/>
    <col min="4869" max="4869" width="17.85546875" style="5" customWidth="1"/>
    <col min="4870" max="4870" width="15.28515625" style="5" customWidth="1"/>
    <col min="4871" max="4871" width="17.140625" style="5" bestFit="1" customWidth="1"/>
    <col min="4872" max="4872" width="18.140625" style="5" bestFit="1" customWidth="1"/>
    <col min="4873" max="4873" width="14" style="5" customWidth="1"/>
    <col min="4874" max="4874" width="11.7109375" style="5" bestFit="1" customWidth="1"/>
    <col min="4875" max="4875" width="21" style="5" customWidth="1"/>
    <col min="4876" max="4877" width="11.42578125" style="5" customWidth="1"/>
    <col min="4878" max="5120" width="11.42578125" style="5"/>
    <col min="5121" max="5121" width="7" style="5" customWidth="1"/>
    <col min="5122" max="5122" width="51.28515625" style="5" customWidth="1"/>
    <col min="5123" max="5123" width="14.42578125" style="5" customWidth="1"/>
    <col min="5124" max="5124" width="17.5703125" style="5" customWidth="1"/>
    <col min="5125" max="5125" width="17.85546875" style="5" customWidth="1"/>
    <col min="5126" max="5126" width="15.28515625" style="5" customWidth="1"/>
    <col min="5127" max="5127" width="17.140625" style="5" bestFit="1" customWidth="1"/>
    <col min="5128" max="5128" width="18.140625" style="5" bestFit="1" customWidth="1"/>
    <col min="5129" max="5129" width="14" style="5" customWidth="1"/>
    <col min="5130" max="5130" width="11.7109375" style="5" bestFit="1" customWidth="1"/>
    <col min="5131" max="5131" width="21" style="5" customWidth="1"/>
    <col min="5132" max="5133" width="11.42578125" style="5" customWidth="1"/>
    <col min="5134" max="5376" width="11.42578125" style="5"/>
    <col min="5377" max="5377" width="7" style="5" customWidth="1"/>
    <col min="5378" max="5378" width="51.28515625" style="5" customWidth="1"/>
    <col min="5379" max="5379" width="14.42578125" style="5" customWidth="1"/>
    <col min="5380" max="5380" width="17.5703125" style="5" customWidth="1"/>
    <col min="5381" max="5381" width="17.85546875" style="5" customWidth="1"/>
    <col min="5382" max="5382" width="15.28515625" style="5" customWidth="1"/>
    <col min="5383" max="5383" width="17.140625" style="5" bestFit="1" customWidth="1"/>
    <col min="5384" max="5384" width="18.140625" style="5" bestFit="1" customWidth="1"/>
    <col min="5385" max="5385" width="14" style="5" customWidth="1"/>
    <col min="5386" max="5386" width="11.7109375" style="5" bestFit="1" customWidth="1"/>
    <col min="5387" max="5387" width="21" style="5" customWidth="1"/>
    <col min="5388" max="5389" width="11.42578125" style="5" customWidth="1"/>
    <col min="5390" max="5632" width="11.42578125" style="5"/>
    <col min="5633" max="5633" width="7" style="5" customWidth="1"/>
    <col min="5634" max="5634" width="51.28515625" style="5" customWidth="1"/>
    <col min="5635" max="5635" width="14.42578125" style="5" customWidth="1"/>
    <col min="5636" max="5636" width="17.5703125" style="5" customWidth="1"/>
    <col min="5637" max="5637" width="17.85546875" style="5" customWidth="1"/>
    <col min="5638" max="5638" width="15.28515625" style="5" customWidth="1"/>
    <col min="5639" max="5639" width="17.140625" style="5" bestFit="1" customWidth="1"/>
    <col min="5640" max="5640" width="18.140625" style="5" bestFit="1" customWidth="1"/>
    <col min="5641" max="5641" width="14" style="5" customWidth="1"/>
    <col min="5642" max="5642" width="11.7109375" style="5" bestFit="1" customWidth="1"/>
    <col min="5643" max="5643" width="21" style="5" customWidth="1"/>
    <col min="5644" max="5645" width="11.42578125" style="5" customWidth="1"/>
    <col min="5646" max="5888" width="11.42578125" style="5"/>
    <col min="5889" max="5889" width="7" style="5" customWidth="1"/>
    <col min="5890" max="5890" width="51.28515625" style="5" customWidth="1"/>
    <col min="5891" max="5891" width="14.42578125" style="5" customWidth="1"/>
    <col min="5892" max="5892" width="17.5703125" style="5" customWidth="1"/>
    <col min="5893" max="5893" width="17.85546875" style="5" customWidth="1"/>
    <col min="5894" max="5894" width="15.28515625" style="5" customWidth="1"/>
    <col min="5895" max="5895" width="17.140625" style="5" bestFit="1" customWidth="1"/>
    <col min="5896" max="5896" width="18.140625" style="5" bestFit="1" customWidth="1"/>
    <col min="5897" max="5897" width="14" style="5" customWidth="1"/>
    <col min="5898" max="5898" width="11.7109375" style="5" bestFit="1" customWidth="1"/>
    <col min="5899" max="5899" width="21" style="5" customWidth="1"/>
    <col min="5900" max="5901" width="11.42578125" style="5" customWidth="1"/>
    <col min="5902" max="6144" width="11.42578125" style="5"/>
    <col min="6145" max="6145" width="7" style="5" customWidth="1"/>
    <col min="6146" max="6146" width="51.28515625" style="5" customWidth="1"/>
    <col min="6147" max="6147" width="14.42578125" style="5" customWidth="1"/>
    <col min="6148" max="6148" width="17.5703125" style="5" customWidth="1"/>
    <col min="6149" max="6149" width="17.85546875" style="5" customWidth="1"/>
    <col min="6150" max="6150" width="15.28515625" style="5" customWidth="1"/>
    <col min="6151" max="6151" width="17.140625" style="5" bestFit="1" customWidth="1"/>
    <col min="6152" max="6152" width="18.140625" style="5" bestFit="1" customWidth="1"/>
    <col min="6153" max="6153" width="14" style="5" customWidth="1"/>
    <col min="6154" max="6154" width="11.7109375" style="5" bestFit="1" customWidth="1"/>
    <col min="6155" max="6155" width="21" style="5" customWidth="1"/>
    <col min="6156" max="6157" width="11.42578125" style="5" customWidth="1"/>
    <col min="6158" max="6400" width="11.42578125" style="5"/>
    <col min="6401" max="6401" width="7" style="5" customWidth="1"/>
    <col min="6402" max="6402" width="51.28515625" style="5" customWidth="1"/>
    <col min="6403" max="6403" width="14.42578125" style="5" customWidth="1"/>
    <col min="6404" max="6404" width="17.5703125" style="5" customWidth="1"/>
    <col min="6405" max="6405" width="17.85546875" style="5" customWidth="1"/>
    <col min="6406" max="6406" width="15.28515625" style="5" customWidth="1"/>
    <col min="6407" max="6407" width="17.140625" style="5" bestFit="1" customWidth="1"/>
    <col min="6408" max="6408" width="18.140625" style="5" bestFit="1" customWidth="1"/>
    <col min="6409" max="6409" width="14" style="5" customWidth="1"/>
    <col min="6410" max="6410" width="11.7109375" style="5" bestFit="1" customWidth="1"/>
    <col min="6411" max="6411" width="21" style="5" customWidth="1"/>
    <col min="6412" max="6413" width="11.42578125" style="5" customWidth="1"/>
    <col min="6414" max="6656" width="11.42578125" style="5"/>
    <col min="6657" max="6657" width="7" style="5" customWidth="1"/>
    <col min="6658" max="6658" width="51.28515625" style="5" customWidth="1"/>
    <col min="6659" max="6659" width="14.42578125" style="5" customWidth="1"/>
    <col min="6660" max="6660" width="17.5703125" style="5" customWidth="1"/>
    <col min="6661" max="6661" width="17.85546875" style="5" customWidth="1"/>
    <col min="6662" max="6662" width="15.28515625" style="5" customWidth="1"/>
    <col min="6663" max="6663" width="17.140625" style="5" bestFit="1" customWidth="1"/>
    <col min="6664" max="6664" width="18.140625" style="5" bestFit="1" customWidth="1"/>
    <col min="6665" max="6665" width="14" style="5" customWidth="1"/>
    <col min="6666" max="6666" width="11.7109375" style="5" bestFit="1" customWidth="1"/>
    <col min="6667" max="6667" width="21" style="5" customWidth="1"/>
    <col min="6668" max="6669" width="11.42578125" style="5" customWidth="1"/>
    <col min="6670" max="6912" width="11.42578125" style="5"/>
    <col min="6913" max="6913" width="7" style="5" customWidth="1"/>
    <col min="6914" max="6914" width="51.28515625" style="5" customWidth="1"/>
    <col min="6915" max="6915" width="14.42578125" style="5" customWidth="1"/>
    <col min="6916" max="6916" width="17.5703125" style="5" customWidth="1"/>
    <col min="6917" max="6917" width="17.85546875" style="5" customWidth="1"/>
    <col min="6918" max="6918" width="15.28515625" style="5" customWidth="1"/>
    <col min="6919" max="6919" width="17.140625" style="5" bestFit="1" customWidth="1"/>
    <col min="6920" max="6920" width="18.140625" style="5" bestFit="1" customWidth="1"/>
    <col min="6921" max="6921" width="14" style="5" customWidth="1"/>
    <col min="6922" max="6922" width="11.7109375" style="5" bestFit="1" customWidth="1"/>
    <col min="6923" max="6923" width="21" style="5" customWidth="1"/>
    <col min="6924" max="6925" width="11.42578125" style="5" customWidth="1"/>
    <col min="6926" max="7168" width="11.42578125" style="5"/>
    <col min="7169" max="7169" width="7" style="5" customWidth="1"/>
    <col min="7170" max="7170" width="51.28515625" style="5" customWidth="1"/>
    <col min="7171" max="7171" width="14.42578125" style="5" customWidth="1"/>
    <col min="7172" max="7172" width="17.5703125" style="5" customWidth="1"/>
    <col min="7173" max="7173" width="17.85546875" style="5" customWidth="1"/>
    <col min="7174" max="7174" width="15.28515625" style="5" customWidth="1"/>
    <col min="7175" max="7175" width="17.140625" style="5" bestFit="1" customWidth="1"/>
    <col min="7176" max="7176" width="18.140625" style="5" bestFit="1" customWidth="1"/>
    <col min="7177" max="7177" width="14" style="5" customWidth="1"/>
    <col min="7178" max="7178" width="11.7109375" style="5" bestFit="1" customWidth="1"/>
    <col min="7179" max="7179" width="21" style="5" customWidth="1"/>
    <col min="7180" max="7181" width="11.42578125" style="5" customWidth="1"/>
    <col min="7182" max="7424" width="11.42578125" style="5"/>
    <col min="7425" max="7425" width="7" style="5" customWidth="1"/>
    <col min="7426" max="7426" width="51.28515625" style="5" customWidth="1"/>
    <col min="7427" max="7427" width="14.42578125" style="5" customWidth="1"/>
    <col min="7428" max="7428" width="17.5703125" style="5" customWidth="1"/>
    <col min="7429" max="7429" width="17.85546875" style="5" customWidth="1"/>
    <col min="7430" max="7430" width="15.28515625" style="5" customWidth="1"/>
    <col min="7431" max="7431" width="17.140625" style="5" bestFit="1" customWidth="1"/>
    <col min="7432" max="7432" width="18.140625" style="5" bestFit="1" customWidth="1"/>
    <col min="7433" max="7433" width="14" style="5" customWidth="1"/>
    <col min="7434" max="7434" width="11.7109375" style="5" bestFit="1" customWidth="1"/>
    <col min="7435" max="7435" width="21" style="5" customWidth="1"/>
    <col min="7436" max="7437" width="11.42578125" style="5" customWidth="1"/>
    <col min="7438" max="7680" width="11.42578125" style="5"/>
    <col min="7681" max="7681" width="7" style="5" customWidth="1"/>
    <col min="7682" max="7682" width="51.28515625" style="5" customWidth="1"/>
    <col min="7683" max="7683" width="14.42578125" style="5" customWidth="1"/>
    <col min="7684" max="7684" width="17.5703125" style="5" customWidth="1"/>
    <col min="7685" max="7685" width="17.85546875" style="5" customWidth="1"/>
    <col min="7686" max="7686" width="15.28515625" style="5" customWidth="1"/>
    <col min="7687" max="7687" width="17.140625" style="5" bestFit="1" customWidth="1"/>
    <col min="7688" max="7688" width="18.140625" style="5" bestFit="1" customWidth="1"/>
    <col min="7689" max="7689" width="14" style="5" customWidth="1"/>
    <col min="7690" max="7690" width="11.7109375" style="5" bestFit="1" customWidth="1"/>
    <col min="7691" max="7691" width="21" style="5" customWidth="1"/>
    <col min="7692" max="7693" width="11.42578125" style="5" customWidth="1"/>
    <col min="7694" max="7936" width="11.42578125" style="5"/>
    <col min="7937" max="7937" width="7" style="5" customWidth="1"/>
    <col min="7938" max="7938" width="51.28515625" style="5" customWidth="1"/>
    <col min="7939" max="7939" width="14.42578125" style="5" customWidth="1"/>
    <col min="7940" max="7940" width="17.5703125" style="5" customWidth="1"/>
    <col min="7941" max="7941" width="17.85546875" style="5" customWidth="1"/>
    <col min="7942" max="7942" width="15.28515625" style="5" customWidth="1"/>
    <col min="7943" max="7943" width="17.140625" style="5" bestFit="1" customWidth="1"/>
    <col min="7944" max="7944" width="18.140625" style="5" bestFit="1" customWidth="1"/>
    <col min="7945" max="7945" width="14" style="5" customWidth="1"/>
    <col min="7946" max="7946" width="11.7109375" style="5" bestFit="1" customWidth="1"/>
    <col min="7947" max="7947" width="21" style="5" customWidth="1"/>
    <col min="7948" max="7949" width="11.42578125" style="5" customWidth="1"/>
    <col min="7950" max="8192" width="11.42578125" style="5"/>
    <col min="8193" max="8193" width="7" style="5" customWidth="1"/>
    <col min="8194" max="8194" width="51.28515625" style="5" customWidth="1"/>
    <col min="8195" max="8195" width="14.42578125" style="5" customWidth="1"/>
    <col min="8196" max="8196" width="17.5703125" style="5" customWidth="1"/>
    <col min="8197" max="8197" width="17.85546875" style="5" customWidth="1"/>
    <col min="8198" max="8198" width="15.28515625" style="5" customWidth="1"/>
    <col min="8199" max="8199" width="17.140625" style="5" bestFit="1" customWidth="1"/>
    <col min="8200" max="8200" width="18.140625" style="5" bestFit="1" customWidth="1"/>
    <col min="8201" max="8201" width="14" style="5" customWidth="1"/>
    <col min="8202" max="8202" width="11.7109375" style="5" bestFit="1" customWidth="1"/>
    <col min="8203" max="8203" width="21" style="5" customWidth="1"/>
    <col min="8204" max="8205" width="11.42578125" style="5" customWidth="1"/>
    <col min="8206" max="8448" width="11.42578125" style="5"/>
    <col min="8449" max="8449" width="7" style="5" customWidth="1"/>
    <col min="8450" max="8450" width="51.28515625" style="5" customWidth="1"/>
    <col min="8451" max="8451" width="14.42578125" style="5" customWidth="1"/>
    <col min="8452" max="8452" width="17.5703125" style="5" customWidth="1"/>
    <col min="8453" max="8453" width="17.85546875" style="5" customWidth="1"/>
    <col min="8454" max="8454" width="15.28515625" style="5" customWidth="1"/>
    <col min="8455" max="8455" width="17.140625" style="5" bestFit="1" customWidth="1"/>
    <col min="8456" max="8456" width="18.140625" style="5" bestFit="1" customWidth="1"/>
    <col min="8457" max="8457" width="14" style="5" customWidth="1"/>
    <col min="8458" max="8458" width="11.7109375" style="5" bestFit="1" customWidth="1"/>
    <col min="8459" max="8459" width="21" style="5" customWidth="1"/>
    <col min="8460" max="8461" width="11.42578125" style="5" customWidth="1"/>
    <col min="8462" max="8704" width="11.42578125" style="5"/>
    <col min="8705" max="8705" width="7" style="5" customWidth="1"/>
    <col min="8706" max="8706" width="51.28515625" style="5" customWidth="1"/>
    <col min="8707" max="8707" width="14.42578125" style="5" customWidth="1"/>
    <col min="8708" max="8708" width="17.5703125" style="5" customWidth="1"/>
    <col min="8709" max="8709" width="17.85546875" style="5" customWidth="1"/>
    <col min="8710" max="8710" width="15.28515625" style="5" customWidth="1"/>
    <col min="8711" max="8711" width="17.140625" style="5" bestFit="1" customWidth="1"/>
    <col min="8712" max="8712" width="18.140625" style="5" bestFit="1" customWidth="1"/>
    <col min="8713" max="8713" width="14" style="5" customWidth="1"/>
    <col min="8714" max="8714" width="11.7109375" style="5" bestFit="1" customWidth="1"/>
    <col min="8715" max="8715" width="21" style="5" customWidth="1"/>
    <col min="8716" max="8717" width="11.42578125" style="5" customWidth="1"/>
    <col min="8718" max="8960" width="11.42578125" style="5"/>
    <col min="8961" max="8961" width="7" style="5" customWidth="1"/>
    <col min="8962" max="8962" width="51.28515625" style="5" customWidth="1"/>
    <col min="8963" max="8963" width="14.42578125" style="5" customWidth="1"/>
    <col min="8964" max="8964" width="17.5703125" style="5" customWidth="1"/>
    <col min="8965" max="8965" width="17.85546875" style="5" customWidth="1"/>
    <col min="8966" max="8966" width="15.28515625" style="5" customWidth="1"/>
    <col min="8967" max="8967" width="17.140625" style="5" bestFit="1" customWidth="1"/>
    <col min="8968" max="8968" width="18.140625" style="5" bestFit="1" customWidth="1"/>
    <col min="8969" max="8969" width="14" style="5" customWidth="1"/>
    <col min="8970" max="8970" width="11.7109375" style="5" bestFit="1" customWidth="1"/>
    <col min="8971" max="8971" width="21" style="5" customWidth="1"/>
    <col min="8972" max="8973" width="11.42578125" style="5" customWidth="1"/>
    <col min="8974" max="9216" width="11.42578125" style="5"/>
    <col min="9217" max="9217" width="7" style="5" customWidth="1"/>
    <col min="9218" max="9218" width="51.28515625" style="5" customWidth="1"/>
    <col min="9219" max="9219" width="14.42578125" style="5" customWidth="1"/>
    <col min="9220" max="9220" width="17.5703125" style="5" customWidth="1"/>
    <col min="9221" max="9221" width="17.85546875" style="5" customWidth="1"/>
    <col min="9222" max="9222" width="15.28515625" style="5" customWidth="1"/>
    <col min="9223" max="9223" width="17.140625" style="5" bestFit="1" customWidth="1"/>
    <col min="9224" max="9224" width="18.140625" style="5" bestFit="1" customWidth="1"/>
    <col min="9225" max="9225" width="14" style="5" customWidth="1"/>
    <col min="9226" max="9226" width="11.7109375" style="5" bestFit="1" customWidth="1"/>
    <col min="9227" max="9227" width="21" style="5" customWidth="1"/>
    <col min="9228" max="9229" width="11.42578125" style="5" customWidth="1"/>
    <col min="9230" max="9472" width="11.42578125" style="5"/>
    <col min="9473" max="9473" width="7" style="5" customWidth="1"/>
    <col min="9474" max="9474" width="51.28515625" style="5" customWidth="1"/>
    <col min="9475" max="9475" width="14.42578125" style="5" customWidth="1"/>
    <col min="9476" max="9476" width="17.5703125" style="5" customWidth="1"/>
    <col min="9477" max="9477" width="17.85546875" style="5" customWidth="1"/>
    <col min="9478" max="9478" width="15.28515625" style="5" customWidth="1"/>
    <col min="9479" max="9479" width="17.140625" style="5" bestFit="1" customWidth="1"/>
    <col min="9480" max="9480" width="18.140625" style="5" bestFit="1" customWidth="1"/>
    <col min="9481" max="9481" width="14" style="5" customWidth="1"/>
    <col min="9482" max="9482" width="11.7109375" style="5" bestFit="1" customWidth="1"/>
    <col min="9483" max="9483" width="21" style="5" customWidth="1"/>
    <col min="9484" max="9485" width="11.42578125" style="5" customWidth="1"/>
    <col min="9486" max="9728" width="11.42578125" style="5"/>
    <col min="9729" max="9729" width="7" style="5" customWidth="1"/>
    <col min="9730" max="9730" width="51.28515625" style="5" customWidth="1"/>
    <col min="9731" max="9731" width="14.42578125" style="5" customWidth="1"/>
    <col min="9732" max="9732" width="17.5703125" style="5" customWidth="1"/>
    <col min="9733" max="9733" width="17.85546875" style="5" customWidth="1"/>
    <col min="9734" max="9734" width="15.28515625" style="5" customWidth="1"/>
    <col min="9735" max="9735" width="17.140625" style="5" bestFit="1" customWidth="1"/>
    <col min="9736" max="9736" width="18.140625" style="5" bestFit="1" customWidth="1"/>
    <col min="9737" max="9737" width="14" style="5" customWidth="1"/>
    <col min="9738" max="9738" width="11.7109375" style="5" bestFit="1" customWidth="1"/>
    <col min="9739" max="9739" width="21" style="5" customWidth="1"/>
    <col min="9740" max="9741" width="11.42578125" style="5" customWidth="1"/>
    <col min="9742" max="9984" width="11.42578125" style="5"/>
    <col min="9985" max="9985" width="7" style="5" customWidth="1"/>
    <col min="9986" max="9986" width="51.28515625" style="5" customWidth="1"/>
    <col min="9987" max="9987" width="14.42578125" style="5" customWidth="1"/>
    <col min="9988" max="9988" width="17.5703125" style="5" customWidth="1"/>
    <col min="9989" max="9989" width="17.85546875" style="5" customWidth="1"/>
    <col min="9990" max="9990" width="15.28515625" style="5" customWidth="1"/>
    <col min="9991" max="9991" width="17.140625" style="5" bestFit="1" customWidth="1"/>
    <col min="9992" max="9992" width="18.140625" style="5" bestFit="1" customWidth="1"/>
    <col min="9993" max="9993" width="14" style="5" customWidth="1"/>
    <col min="9994" max="9994" width="11.7109375" style="5" bestFit="1" customWidth="1"/>
    <col min="9995" max="9995" width="21" style="5" customWidth="1"/>
    <col min="9996" max="9997" width="11.42578125" style="5" customWidth="1"/>
    <col min="9998" max="10240" width="11.42578125" style="5"/>
    <col min="10241" max="10241" width="7" style="5" customWidth="1"/>
    <col min="10242" max="10242" width="51.28515625" style="5" customWidth="1"/>
    <col min="10243" max="10243" width="14.42578125" style="5" customWidth="1"/>
    <col min="10244" max="10244" width="17.5703125" style="5" customWidth="1"/>
    <col min="10245" max="10245" width="17.85546875" style="5" customWidth="1"/>
    <col min="10246" max="10246" width="15.28515625" style="5" customWidth="1"/>
    <col min="10247" max="10247" width="17.140625" style="5" bestFit="1" customWidth="1"/>
    <col min="10248" max="10248" width="18.140625" style="5" bestFit="1" customWidth="1"/>
    <col min="10249" max="10249" width="14" style="5" customWidth="1"/>
    <col min="10250" max="10250" width="11.7109375" style="5" bestFit="1" customWidth="1"/>
    <col min="10251" max="10251" width="21" style="5" customWidth="1"/>
    <col min="10252" max="10253" width="11.42578125" style="5" customWidth="1"/>
    <col min="10254" max="10496" width="11.42578125" style="5"/>
    <col min="10497" max="10497" width="7" style="5" customWidth="1"/>
    <col min="10498" max="10498" width="51.28515625" style="5" customWidth="1"/>
    <col min="10499" max="10499" width="14.42578125" style="5" customWidth="1"/>
    <col min="10500" max="10500" width="17.5703125" style="5" customWidth="1"/>
    <col min="10501" max="10501" width="17.85546875" style="5" customWidth="1"/>
    <col min="10502" max="10502" width="15.28515625" style="5" customWidth="1"/>
    <col min="10503" max="10503" width="17.140625" style="5" bestFit="1" customWidth="1"/>
    <col min="10504" max="10504" width="18.140625" style="5" bestFit="1" customWidth="1"/>
    <col min="10505" max="10505" width="14" style="5" customWidth="1"/>
    <col min="10506" max="10506" width="11.7109375" style="5" bestFit="1" customWidth="1"/>
    <col min="10507" max="10507" width="21" style="5" customWidth="1"/>
    <col min="10508" max="10509" width="11.42578125" style="5" customWidth="1"/>
    <col min="10510" max="10752" width="11.42578125" style="5"/>
    <col min="10753" max="10753" width="7" style="5" customWidth="1"/>
    <col min="10754" max="10754" width="51.28515625" style="5" customWidth="1"/>
    <col min="10755" max="10755" width="14.42578125" style="5" customWidth="1"/>
    <col min="10756" max="10756" width="17.5703125" style="5" customWidth="1"/>
    <col min="10757" max="10757" width="17.85546875" style="5" customWidth="1"/>
    <col min="10758" max="10758" width="15.28515625" style="5" customWidth="1"/>
    <col min="10759" max="10759" width="17.140625" style="5" bestFit="1" customWidth="1"/>
    <col min="10760" max="10760" width="18.140625" style="5" bestFit="1" customWidth="1"/>
    <col min="10761" max="10761" width="14" style="5" customWidth="1"/>
    <col min="10762" max="10762" width="11.7109375" style="5" bestFit="1" customWidth="1"/>
    <col min="10763" max="10763" width="21" style="5" customWidth="1"/>
    <col min="10764" max="10765" width="11.42578125" style="5" customWidth="1"/>
    <col min="10766" max="11008" width="11.42578125" style="5"/>
    <col min="11009" max="11009" width="7" style="5" customWidth="1"/>
    <col min="11010" max="11010" width="51.28515625" style="5" customWidth="1"/>
    <col min="11011" max="11011" width="14.42578125" style="5" customWidth="1"/>
    <col min="11012" max="11012" width="17.5703125" style="5" customWidth="1"/>
    <col min="11013" max="11013" width="17.85546875" style="5" customWidth="1"/>
    <col min="11014" max="11014" width="15.28515625" style="5" customWidth="1"/>
    <col min="11015" max="11015" width="17.140625" style="5" bestFit="1" customWidth="1"/>
    <col min="11016" max="11016" width="18.140625" style="5" bestFit="1" customWidth="1"/>
    <col min="11017" max="11017" width="14" style="5" customWidth="1"/>
    <col min="11018" max="11018" width="11.7109375" style="5" bestFit="1" customWidth="1"/>
    <col min="11019" max="11019" width="21" style="5" customWidth="1"/>
    <col min="11020" max="11021" width="11.42578125" style="5" customWidth="1"/>
    <col min="11022" max="11264" width="11.42578125" style="5"/>
    <col min="11265" max="11265" width="7" style="5" customWidth="1"/>
    <col min="11266" max="11266" width="51.28515625" style="5" customWidth="1"/>
    <col min="11267" max="11267" width="14.42578125" style="5" customWidth="1"/>
    <col min="11268" max="11268" width="17.5703125" style="5" customWidth="1"/>
    <col min="11269" max="11269" width="17.85546875" style="5" customWidth="1"/>
    <col min="11270" max="11270" width="15.28515625" style="5" customWidth="1"/>
    <col min="11271" max="11271" width="17.140625" style="5" bestFit="1" customWidth="1"/>
    <col min="11272" max="11272" width="18.140625" style="5" bestFit="1" customWidth="1"/>
    <col min="11273" max="11273" width="14" style="5" customWidth="1"/>
    <col min="11274" max="11274" width="11.7109375" style="5" bestFit="1" customWidth="1"/>
    <col min="11275" max="11275" width="21" style="5" customWidth="1"/>
    <col min="11276" max="11277" width="11.42578125" style="5" customWidth="1"/>
    <col min="11278" max="11520" width="11.42578125" style="5"/>
    <col min="11521" max="11521" width="7" style="5" customWidth="1"/>
    <col min="11522" max="11522" width="51.28515625" style="5" customWidth="1"/>
    <col min="11523" max="11523" width="14.42578125" style="5" customWidth="1"/>
    <col min="11524" max="11524" width="17.5703125" style="5" customWidth="1"/>
    <col min="11525" max="11525" width="17.85546875" style="5" customWidth="1"/>
    <col min="11526" max="11526" width="15.28515625" style="5" customWidth="1"/>
    <col min="11527" max="11527" width="17.140625" style="5" bestFit="1" customWidth="1"/>
    <col min="11528" max="11528" width="18.140625" style="5" bestFit="1" customWidth="1"/>
    <col min="11529" max="11529" width="14" style="5" customWidth="1"/>
    <col min="11530" max="11530" width="11.7109375" style="5" bestFit="1" customWidth="1"/>
    <col min="11531" max="11531" width="21" style="5" customWidth="1"/>
    <col min="11532" max="11533" width="11.42578125" style="5" customWidth="1"/>
    <col min="11534" max="11776" width="11.42578125" style="5"/>
    <col min="11777" max="11777" width="7" style="5" customWidth="1"/>
    <col min="11778" max="11778" width="51.28515625" style="5" customWidth="1"/>
    <col min="11779" max="11779" width="14.42578125" style="5" customWidth="1"/>
    <col min="11780" max="11780" width="17.5703125" style="5" customWidth="1"/>
    <col min="11781" max="11781" width="17.85546875" style="5" customWidth="1"/>
    <col min="11782" max="11782" width="15.28515625" style="5" customWidth="1"/>
    <col min="11783" max="11783" width="17.140625" style="5" bestFit="1" customWidth="1"/>
    <col min="11784" max="11784" width="18.140625" style="5" bestFit="1" customWidth="1"/>
    <col min="11785" max="11785" width="14" style="5" customWidth="1"/>
    <col min="11786" max="11786" width="11.7109375" style="5" bestFit="1" customWidth="1"/>
    <col min="11787" max="11787" width="21" style="5" customWidth="1"/>
    <col min="11788" max="11789" width="11.42578125" style="5" customWidth="1"/>
    <col min="11790" max="12032" width="11.42578125" style="5"/>
    <col min="12033" max="12033" width="7" style="5" customWidth="1"/>
    <col min="12034" max="12034" width="51.28515625" style="5" customWidth="1"/>
    <col min="12035" max="12035" width="14.42578125" style="5" customWidth="1"/>
    <col min="12036" max="12036" width="17.5703125" style="5" customWidth="1"/>
    <col min="12037" max="12037" width="17.85546875" style="5" customWidth="1"/>
    <col min="12038" max="12038" width="15.28515625" style="5" customWidth="1"/>
    <col min="12039" max="12039" width="17.140625" style="5" bestFit="1" customWidth="1"/>
    <col min="12040" max="12040" width="18.140625" style="5" bestFit="1" customWidth="1"/>
    <col min="12041" max="12041" width="14" style="5" customWidth="1"/>
    <col min="12042" max="12042" width="11.7109375" style="5" bestFit="1" customWidth="1"/>
    <col min="12043" max="12043" width="21" style="5" customWidth="1"/>
    <col min="12044" max="12045" width="11.42578125" style="5" customWidth="1"/>
    <col min="12046" max="12288" width="11.42578125" style="5"/>
    <col min="12289" max="12289" width="7" style="5" customWidth="1"/>
    <col min="12290" max="12290" width="51.28515625" style="5" customWidth="1"/>
    <col min="12291" max="12291" width="14.42578125" style="5" customWidth="1"/>
    <col min="12292" max="12292" width="17.5703125" style="5" customWidth="1"/>
    <col min="12293" max="12293" width="17.85546875" style="5" customWidth="1"/>
    <col min="12294" max="12294" width="15.28515625" style="5" customWidth="1"/>
    <col min="12295" max="12295" width="17.140625" style="5" bestFit="1" customWidth="1"/>
    <col min="12296" max="12296" width="18.140625" style="5" bestFit="1" customWidth="1"/>
    <col min="12297" max="12297" width="14" style="5" customWidth="1"/>
    <col min="12298" max="12298" width="11.7109375" style="5" bestFit="1" customWidth="1"/>
    <col min="12299" max="12299" width="21" style="5" customWidth="1"/>
    <col min="12300" max="12301" width="11.42578125" style="5" customWidth="1"/>
    <col min="12302" max="12544" width="11.42578125" style="5"/>
    <col min="12545" max="12545" width="7" style="5" customWidth="1"/>
    <col min="12546" max="12546" width="51.28515625" style="5" customWidth="1"/>
    <col min="12547" max="12547" width="14.42578125" style="5" customWidth="1"/>
    <col min="12548" max="12548" width="17.5703125" style="5" customWidth="1"/>
    <col min="12549" max="12549" width="17.85546875" style="5" customWidth="1"/>
    <col min="12550" max="12550" width="15.28515625" style="5" customWidth="1"/>
    <col min="12551" max="12551" width="17.140625" style="5" bestFit="1" customWidth="1"/>
    <col min="12552" max="12552" width="18.140625" style="5" bestFit="1" customWidth="1"/>
    <col min="12553" max="12553" width="14" style="5" customWidth="1"/>
    <col min="12554" max="12554" width="11.7109375" style="5" bestFit="1" customWidth="1"/>
    <col min="12555" max="12555" width="21" style="5" customWidth="1"/>
    <col min="12556" max="12557" width="11.42578125" style="5" customWidth="1"/>
    <col min="12558" max="12800" width="11.42578125" style="5"/>
    <col min="12801" max="12801" width="7" style="5" customWidth="1"/>
    <col min="12802" max="12802" width="51.28515625" style="5" customWidth="1"/>
    <col min="12803" max="12803" width="14.42578125" style="5" customWidth="1"/>
    <col min="12804" max="12804" width="17.5703125" style="5" customWidth="1"/>
    <col min="12805" max="12805" width="17.85546875" style="5" customWidth="1"/>
    <col min="12806" max="12806" width="15.28515625" style="5" customWidth="1"/>
    <col min="12807" max="12807" width="17.140625" style="5" bestFit="1" customWidth="1"/>
    <col min="12808" max="12808" width="18.140625" style="5" bestFit="1" customWidth="1"/>
    <col min="12809" max="12809" width="14" style="5" customWidth="1"/>
    <col min="12810" max="12810" width="11.7109375" style="5" bestFit="1" customWidth="1"/>
    <col min="12811" max="12811" width="21" style="5" customWidth="1"/>
    <col min="12812" max="12813" width="11.42578125" style="5" customWidth="1"/>
    <col min="12814" max="13056" width="11.42578125" style="5"/>
    <col min="13057" max="13057" width="7" style="5" customWidth="1"/>
    <col min="13058" max="13058" width="51.28515625" style="5" customWidth="1"/>
    <col min="13059" max="13059" width="14.42578125" style="5" customWidth="1"/>
    <col min="13060" max="13060" width="17.5703125" style="5" customWidth="1"/>
    <col min="13061" max="13061" width="17.85546875" style="5" customWidth="1"/>
    <col min="13062" max="13062" width="15.28515625" style="5" customWidth="1"/>
    <col min="13063" max="13063" width="17.140625" style="5" bestFit="1" customWidth="1"/>
    <col min="13064" max="13064" width="18.140625" style="5" bestFit="1" customWidth="1"/>
    <col min="13065" max="13065" width="14" style="5" customWidth="1"/>
    <col min="13066" max="13066" width="11.7109375" style="5" bestFit="1" customWidth="1"/>
    <col min="13067" max="13067" width="21" style="5" customWidth="1"/>
    <col min="13068" max="13069" width="11.42578125" style="5" customWidth="1"/>
    <col min="13070" max="13312" width="11.42578125" style="5"/>
    <col min="13313" max="13313" width="7" style="5" customWidth="1"/>
    <col min="13314" max="13314" width="51.28515625" style="5" customWidth="1"/>
    <col min="13315" max="13315" width="14.42578125" style="5" customWidth="1"/>
    <col min="13316" max="13316" width="17.5703125" style="5" customWidth="1"/>
    <col min="13317" max="13317" width="17.85546875" style="5" customWidth="1"/>
    <col min="13318" max="13318" width="15.28515625" style="5" customWidth="1"/>
    <col min="13319" max="13319" width="17.140625" style="5" bestFit="1" customWidth="1"/>
    <col min="13320" max="13320" width="18.140625" style="5" bestFit="1" customWidth="1"/>
    <col min="13321" max="13321" width="14" style="5" customWidth="1"/>
    <col min="13322" max="13322" width="11.7109375" style="5" bestFit="1" customWidth="1"/>
    <col min="13323" max="13323" width="21" style="5" customWidth="1"/>
    <col min="13324" max="13325" width="11.42578125" style="5" customWidth="1"/>
    <col min="13326" max="13568" width="11.42578125" style="5"/>
    <col min="13569" max="13569" width="7" style="5" customWidth="1"/>
    <col min="13570" max="13570" width="51.28515625" style="5" customWidth="1"/>
    <col min="13571" max="13571" width="14.42578125" style="5" customWidth="1"/>
    <col min="13572" max="13572" width="17.5703125" style="5" customWidth="1"/>
    <col min="13573" max="13573" width="17.85546875" style="5" customWidth="1"/>
    <col min="13574" max="13574" width="15.28515625" style="5" customWidth="1"/>
    <col min="13575" max="13575" width="17.140625" style="5" bestFit="1" customWidth="1"/>
    <col min="13576" max="13576" width="18.140625" style="5" bestFit="1" customWidth="1"/>
    <col min="13577" max="13577" width="14" style="5" customWidth="1"/>
    <col min="13578" max="13578" width="11.7109375" style="5" bestFit="1" customWidth="1"/>
    <col min="13579" max="13579" width="21" style="5" customWidth="1"/>
    <col min="13580" max="13581" width="11.42578125" style="5" customWidth="1"/>
    <col min="13582" max="13824" width="11.42578125" style="5"/>
    <col min="13825" max="13825" width="7" style="5" customWidth="1"/>
    <col min="13826" max="13826" width="51.28515625" style="5" customWidth="1"/>
    <col min="13827" max="13827" width="14.42578125" style="5" customWidth="1"/>
    <col min="13828" max="13828" width="17.5703125" style="5" customWidth="1"/>
    <col min="13829" max="13829" width="17.85546875" style="5" customWidth="1"/>
    <col min="13830" max="13830" width="15.28515625" style="5" customWidth="1"/>
    <col min="13831" max="13831" width="17.140625" style="5" bestFit="1" customWidth="1"/>
    <col min="13832" max="13832" width="18.140625" style="5" bestFit="1" customWidth="1"/>
    <col min="13833" max="13833" width="14" style="5" customWidth="1"/>
    <col min="13834" max="13834" width="11.7109375" style="5" bestFit="1" customWidth="1"/>
    <col min="13835" max="13835" width="21" style="5" customWidth="1"/>
    <col min="13836" max="13837" width="11.42578125" style="5" customWidth="1"/>
    <col min="13838" max="14080" width="11.42578125" style="5"/>
    <col min="14081" max="14081" width="7" style="5" customWidth="1"/>
    <col min="14082" max="14082" width="51.28515625" style="5" customWidth="1"/>
    <col min="14083" max="14083" width="14.42578125" style="5" customWidth="1"/>
    <col min="14084" max="14084" width="17.5703125" style="5" customWidth="1"/>
    <col min="14085" max="14085" width="17.85546875" style="5" customWidth="1"/>
    <col min="14086" max="14086" width="15.28515625" style="5" customWidth="1"/>
    <col min="14087" max="14087" width="17.140625" style="5" bestFit="1" customWidth="1"/>
    <col min="14088" max="14088" width="18.140625" style="5" bestFit="1" customWidth="1"/>
    <col min="14089" max="14089" width="14" style="5" customWidth="1"/>
    <col min="14090" max="14090" width="11.7109375" style="5" bestFit="1" customWidth="1"/>
    <col min="14091" max="14091" width="21" style="5" customWidth="1"/>
    <col min="14092" max="14093" width="11.42578125" style="5" customWidth="1"/>
    <col min="14094" max="14336" width="11.42578125" style="5"/>
    <col min="14337" max="14337" width="7" style="5" customWidth="1"/>
    <col min="14338" max="14338" width="51.28515625" style="5" customWidth="1"/>
    <col min="14339" max="14339" width="14.42578125" style="5" customWidth="1"/>
    <col min="14340" max="14340" width="17.5703125" style="5" customWidth="1"/>
    <col min="14341" max="14341" width="17.85546875" style="5" customWidth="1"/>
    <col min="14342" max="14342" width="15.28515625" style="5" customWidth="1"/>
    <col min="14343" max="14343" width="17.140625" style="5" bestFit="1" customWidth="1"/>
    <col min="14344" max="14344" width="18.140625" style="5" bestFit="1" customWidth="1"/>
    <col min="14345" max="14345" width="14" style="5" customWidth="1"/>
    <col min="14346" max="14346" width="11.7109375" style="5" bestFit="1" customWidth="1"/>
    <col min="14347" max="14347" width="21" style="5" customWidth="1"/>
    <col min="14348" max="14349" width="11.42578125" style="5" customWidth="1"/>
    <col min="14350" max="14592" width="11.42578125" style="5"/>
    <col min="14593" max="14593" width="7" style="5" customWidth="1"/>
    <col min="14594" max="14594" width="51.28515625" style="5" customWidth="1"/>
    <col min="14595" max="14595" width="14.42578125" style="5" customWidth="1"/>
    <col min="14596" max="14596" width="17.5703125" style="5" customWidth="1"/>
    <col min="14597" max="14597" width="17.85546875" style="5" customWidth="1"/>
    <col min="14598" max="14598" width="15.28515625" style="5" customWidth="1"/>
    <col min="14599" max="14599" width="17.140625" style="5" bestFit="1" customWidth="1"/>
    <col min="14600" max="14600" width="18.140625" style="5" bestFit="1" customWidth="1"/>
    <col min="14601" max="14601" width="14" style="5" customWidth="1"/>
    <col min="14602" max="14602" width="11.7109375" style="5" bestFit="1" customWidth="1"/>
    <col min="14603" max="14603" width="21" style="5" customWidth="1"/>
    <col min="14604" max="14605" width="11.42578125" style="5" customWidth="1"/>
    <col min="14606" max="14848" width="11.42578125" style="5"/>
    <col min="14849" max="14849" width="7" style="5" customWidth="1"/>
    <col min="14850" max="14850" width="51.28515625" style="5" customWidth="1"/>
    <col min="14851" max="14851" width="14.42578125" style="5" customWidth="1"/>
    <col min="14852" max="14852" width="17.5703125" style="5" customWidth="1"/>
    <col min="14853" max="14853" width="17.85546875" style="5" customWidth="1"/>
    <col min="14854" max="14854" width="15.28515625" style="5" customWidth="1"/>
    <col min="14855" max="14855" width="17.140625" style="5" bestFit="1" customWidth="1"/>
    <col min="14856" max="14856" width="18.140625" style="5" bestFit="1" customWidth="1"/>
    <col min="14857" max="14857" width="14" style="5" customWidth="1"/>
    <col min="14858" max="14858" width="11.7109375" style="5" bestFit="1" customWidth="1"/>
    <col min="14859" max="14859" width="21" style="5" customWidth="1"/>
    <col min="14860" max="14861" width="11.42578125" style="5" customWidth="1"/>
    <col min="14862" max="15104" width="11.42578125" style="5"/>
    <col min="15105" max="15105" width="7" style="5" customWidth="1"/>
    <col min="15106" max="15106" width="51.28515625" style="5" customWidth="1"/>
    <col min="15107" max="15107" width="14.42578125" style="5" customWidth="1"/>
    <col min="15108" max="15108" width="17.5703125" style="5" customWidth="1"/>
    <col min="15109" max="15109" width="17.85546875" style="5" customWidth="1"/>
    <col min="15110" max="15110" width="15.28515625" style="5" customWidth="1"/>
    <col min="15111" max="15111" width="17.140625" style="5" bestFit="1" customWidth="1"/>
    <col min="15112" max="15112" width="18.140625" style="5" bestFit="1" customWidth="1"/>
    <col min="15113" max="15113" width="14" style="5" customWidth="1"/>
    <col min="15114" max="15114" width="11.7109375" style="5" bestFit="1" customWidth="1"/>
    <col min="15115" max="15115" width="21" style="5" customWidth="1"/>
    <col min="15116" max="15117" width="11.42578125" style="5" customWidth="1"/>
    <col min="15118" max="15360" width="11.42578125" style="5"/>
    <col min="15361" max="15361" width="7" style="5" customWidth="1"/>
    <col min="15362" max="15362" width="51.28515625" style="5" customWidth="1"/>
    <col min="15363" max="15363" width="14.42578125" style="5" customWidth="1"/>
    <col min="15364" max="15364" width="17.5703125" style="5" customWidth="1"/>
    <col min="15365" max="15365" width="17.85546875" style="5" customWidth="1"/>
    <col min="15366" max="15366" width="15.28515625" style="5" customWidth="1"/>
    <col min="15367" max="15367" width="17.140625" style="5" bestFit="1" customWidth="1"/>
    <col min="15368" max="15368" width="18.140625" style="5" bestFit="1" customWidth="1"/>
    <col min="15369" max="15369" width="14" style="5" customWidth="1"/>
    <col min="15370" max="15370" width="11.7109375" style="5" bestFit="1" customWidth="1"/>
    <col min="15371" max="15371" width="21" style="5" customWidth="1"/>
    <col min="15372" max="15373" width="11.42578125" style="5" customWidth="1"/>
    <col min="15374" max="15616" width="11.42578125" style="5"/>
    <col min="15617" max="15617" width="7" style="5" customWidth="1"/>
    <col min="15618" max="15618" width="51.28515625" style="5" customWidth="1"/>
    <col min="15619" max="15619" width="14.42578125" style="5" customWidth="1"/>
    <col min="15620" max="15620" width="17.5703125" style="5" customWidth="1"/>
    <col min="15621" max="15621" width="17.85546875" style="5" customWidth="1"/>
    <col min="15622" max="15622" width="15.28515625" style="5" customWidth="1"/>
    <col min="15623" max="15623" width="17.140625" style="5" bestFit="1" customWidth="1"/>
    <col min="15624" max="15624" width="18.140625" style="5" bestFit="1" customWidth="1"/>
    <col min="15625" max="15625" width="14" style="5" customWidth="1"/>
    <col min="15626" max="15626" width="11.7109375" style="5" bestFit="1" customWidth="1"/>
    <col min="15627" max="15627" width="21" style="5" customWidth="1"/>
    <col min="15628" max="15629" width="11.42578125" style="5" customWidth="1"/>
    <col min="15630" max="15872" width="11.42578125" style="5"/>
    <col min="15873" max="15873" width="7" style="5" customWidth="1"/>
    <col min="15874" max="15874" width="51.28515625" style="5" customWidth="1"/>
    <col min="15875" max="15875" width="14.42578125" style="5" customWidth="1"/>
    <col min="15876" max="15876" width="17.5703125" style="5" customWidth="1"/>
    <col min="15877" max="15877" width="17.85546875" style="5" customWidth="1"/>
    <col min="15878" max="15878" width="15.28515625" style="5" customWidth="1"/>
    <col min="15879" max="15879" width="17.140625" style="5" bestFit="1" customWidth="1"/>
    <col min="15880" max="15880" width="18.140625" style="5" bestFit="1" customWidth="1"/>
    <col min="15881" max="15881" width="14" style="5" customWidth="1"/>
    <col min="15882" max="15882" width="11.7109375" style="5" bestFit="1" customWidth="1"/>
    <col min="15883" max="15883" width="21" style="5" customWidth="1"/>
    <col min="15884" max="15885" width="11.42578125" style="5" customWidth="1"/>
    <col min="15886" max="16128" width="11.42578125" style="5"/>
    <col min="16129" max="16129" width="7" style="5" customWidth="1"/>
    <col min="16130" max="16130" width="51.28515625" style="5" customWidth="1"/>
    <col min="16131" max="16131" width="14.42578125" style="5" customWidth="1"/>
    <col min="16132" max="16132" width="17.5703125" style="5" customWidth="1"/>
    <col min="16133" max="16133" width="17.85546875" style="5" customWidth="1"/>
    <col min="16134" max="16134" width="15.28515625" style="5" customWidth="1"/>
    <col min="16135" max="16135" width="17.140625" style="5" bestFit="1" customWidth="1"/>
    <col min="16136" max="16136" width="18.140625" style="5" bestFit="1" customWidth="1"/>
    <col min="16137" max="16137" width="14" style="5" customWidth="1"/>
    <col min="16138" max="16138" width="11.7109375" style="5" bestFit="1" customWidth="1"/>
    <col min="16139" max="16139" width="21" style="5" customWidth="1"/>
    <col min="16140" max="16141" width="11.42578125" style="5" customWidth="1"/>
    <col min="16142" max="16384" width="11.42578125" style="5"/>
  </cols>
  <sheetData>
    <row r="1" spans="1:9" ht="16.5" x14ac:dyDescent="0.3">
      <c r="A1" s="1" t="str">
        <f>'[1]situacion financiera'!A1</f>
        <v>INSTITUTO NACIONAL DE TRÁNSITO Y TRANSPORTE TERRESTRE | INTRANT</v>
      </c>
      <c r="B1" s="2"/>
      <c r="C1" s="2"/>
      <c r="D1" s="3"/>
      <c r="E1" s="3"/>
      <c r="F1" s="4"/>
    </row>
    <row r="2" spans="1:9" x14ac:dyDescent="0.3">
      <c r="A2" s="6" t="s">
        <v>0</v>
      </c>
      <c r="B2" s="2"/>
      <c r="C2" s="2"/>
      <c r="D2" s="7"/>
      <c r="E2" s="7"/>
    </row>
    <row r="3" spans="1:9" x14ac:dyDescent="0.3">
      <c r="A3" s="6" t="str">
        <f>'[1]situacion financiera'!A3</f>
        <v>AL 30 DE JUNIO 2025 Y 2024</v>
      </c>
      <c r="B3" s="2"/>
      <c r="C3" s="2"/>
      <c r="D3" s="7"/>
      <c r="E3" s="7"/>
    </row>
    <row r="4" spans="1:9" x14ac:dyDescent="0.3">
      <c r="A4" s="9"/>
      <c r="B4" s="10"/>
      <c r="C4" s="10"/>
      <c r="D4" s="10"/>
      <c r="E4" s="10"/>
    </row>
    <row r="5" spans="1:9" x14ac:dyDescent="0.3">
      <c r="A5" s="11"/>
      <c r="B5" s="2"/>
      <c r="C5" s="2"/>
      <c r="D5" s="218" t="str">
        <f>+'[1]situacion financiera'!C4</f>
        <v>VALORES EXPRESADOS EN RD$</v>
      </c>
      <c r="E5" s="218"/>
    </row>
    <row r="6" spans="1:9" x14ac:dyDescent="0.3">
      <c r="A6" s="11"/>
      <c r="B6" s="3"/>
      <c r="C6" s="3"/>
      <c r="D6" s="3"/>
      <c r="E6" s="3"/>
      <c r="F6" s="4"/>
    </row>
    <row r="7" spans="1:9" x14ac:dyDescent="0.3">
      <c r="A7" s="12" t="str">
        <f>+'[1]situacion financiera'!B6</f>
        <v>Notas</v>
      </c>
      <c r="B7" s="13" t="str">
        <f>+'[1]situacion financiera'!A6</f>
        <v>Cuentas</v>
      </c>
      <c r="C7" s="13"/>
      <c r="D7" s="14" t="s">
        <v>1</v>
      </c>
      <c r="E7" s="14" t="s">
        <v>2</v>
      </c>
      <c r="F7" s="15"/>
    </row>
    <row r="8" spans="1:9" ht="18.75" customHeight="1" x14ac:dyDescent="0.3">
      <c r="A8" s="16">
        <v>1</v>
      </c>
      <c r="B8" s="17" t="s">
        <v>3</v>
      </c>
      <c r="C8" s="17"/>
      <c r="D8" s="18"/>
      <c r="E8" s="18"/>
      <c r="F8" s="15"/>
    </row>
    <row r="9" spans="1:9" ht="60.75" customHeight="1" x14ac:dyDescent="0.3">
      <c r="A9" s="16"/>
      <c r="B9" s="204" t="s">
        <v>4</v>
      </c>
      <c r="C9" s="205"/>
      <c r="D9" s="205"/>
      <c r="E9" s="205"/>
      <c r="F9" s="15"/>
    </row>
    <row r="10" spans="1:9" x14ac:dyDescent="0.3">
      <c r="A10" s="16"/>
      <c r="B10" s="18"/>
      <c r="C10" s="18"/>
      <c r="D10" s="18"/>
      <c r="E10" s="18"/>
      <c r="F10" s="15"/>
      <c r="I10" s="5" t="s">
        <v>5</v>
      </c>
    </row>
    <row r="11" spans="1:9" ht="101.25" customHeight="1" x14ac:dyDescent="0.3">
      <c r="A11" s="16"/>
      <c r="B11" s="204" t="s">
        <v>6</v>
      </c>
      <c r="C11" s="205"/>
      <c r="D11" s="205"/>
      <c r="E11" s="205"/>
      <c r="F11" s="15"/>
    </row>
    <row r="12" spans="1:9" x14ac:dyDescent="0.3">
      <c r="A12" s="16"/>
      <c r="B12" s="19"/>
      <c r="C12" s="19"/>
      <c r="D12" s="19"/>
      <c r="E12" s="19"/>
      <c r="F12" s="15"/>
    </row>
    <row r="13" spans="1:9" ht="55.5" customHeight="1" x14ac:dyDescent="0.3">
      <c r="A13" s="16"/>
      <c r="B13" s="204" t="s">
        <v>7</v>
      </c>
      <c r="C13" s="205"/>
      <c r="D13" s="205"/>
      <c r="E13" s="205"/>
      <c r="F13" s="15"/>
    </row>
    <row r="14" spans="1:9" x14ac:dyDescent="0.3">
      <c r="A14" s="16"/>
      <c r="B14" s="19"/>
      <c r="C14" s="19"/>
      <c r="D14" s="19"/>
      <c r="E14" s="19"/>
      <c r="F14" s="15"/>
    </row>
    <row r="15" spans="1:9" ht="27.75" customHeight="1" x14ac:dyDescent="0.3">
      <c r="A15" s="16"/>
      <c r="B15" s="204" t="s">
        <v>8</v>
      </c>
      <c r="C15" s="205"/>
      <c r="D15" s="205"/>
      <c r="E15" s="205"/>
      <c r="F15" s="15"/>
    </row>
    <row r="16" spans="1:9" x14ac:dyDescent="0.3">
      <c r="A16" s="16"/>
      <c r="B16" s="19"/>
      <c r="C16" s="19"/>
      <c r="D16" s="19"/>
      <c r="E16" s="19"/>
      <c r="F16" s="15"/>
    </row>
    <row r="17" spans="1:6" x14ac:dyDescent="0.3">
      <c r="A17" s="16"/>
      <c r="B17" s="18"/>
      <c r="C17" s="18"/>
      <c r="D17" s="18"/>
      <c r="E17" s="18"/>
      <c r="F17" s="15"/>
    </row>
    <row r="18" spans="1:6" x14ac:dyDescent="0.3">
      <c r="A18" s="16">
        <v>2</v>
      </c>
      <c r="B18" s="17" t="s">
        <v>9</v>
      </c>
      <c r="C18" s="17"/>
      <c r="D18" s="20"/>
      <c r="E18" s="21"/>
      <c r="F18" s="15"/>
    </row>
    <row r="19" spans="1:6" ht="51.75" customHeight="1" x14ac:dyDescent="0.3">
      <c r="A19" s="16"/>
      <c r="B19" s="204" t="s">
        <v>10</v>
      </c>
      <c r="C19" s="205"/>
      <c r="D19" s="205"/>
      <c r="E19" s="205"/>
      <c r="F19" s="15"/>
    </row>
    <row r="20" spans="1:6" x14ac:dyDescent="0.3">
      <c r="A20" s="16"/>
      <c r="B20" s="19"/>
      <c r="C20" s="19"/>
      <c r="D20" s="19"/>
      <c r="E20" s="19"/>
      <c r="F20" s="15"/>
    </row>
    <row r="21" spans="1:6" ht="51.75" customHeight="1" x14ac:dyDescent="0.3">
      <c r="A21" s="16"/>
      <c r="B21" s="204" t="s">
        <v>11</v>
      </c>
      <c r="C21" s="205"/>
      <c r="D21" s="205"/>
      <c r="E21" s="205"/>
      <c r="F21" s="15"/>
    </row>
    <row r="22" spans="1:6" x14ac:dyDescent="0.3">
      <c r="A22" s="16"/>
      <c r="B22" s="19"/>
      <c r="C22" s="19"/>
      <c r="D22" s="19"/>
      <c r="E22" s="19"/>
      <c r="F22" s="15"/>
    </row>
    <row r="23" spans="1:6" ht="87" customHeight="1" x14ac:dyDescent="0.3">
      <c r="A23" s="16"/>
      <c r="B23" s="204" t="s">
        <v>12</v>
      </c>
      <c r="C23" s="205"/>
      <c r="D23" s="205"/>
      <c r="E23" s="205"/>
      <c r="F23" s="15"/>
    </row>
    <row r="24" spans="1:6" x14ac:dyDescent="0.3">
      <c r="A24" s="16"/>
      <c r="B24" s="19"/>
      <c r="C24" s="19"/>
      <c r="D24" s="19"/>
      <c r="E24" s="19"/>
      <c r="F24" s="15"/>
    </row>
    <row r="25" spans="1:6" x14ac:dyDescent="0.3">
      <c r="A25" s="16">
        <v>3</v>
      </c>
      <c r="B25" s="17" t="s">
        <v>13</v>
      </c>
      <c r="C25" s="17"/>
      <c r="D25" s="20"/>
      <c r="E25" s="21"/>
      <c r="F25" s="15"/>
    </row>
    <row r="26" spans="1:6" ht="30" customHeight="1" x14ac:dyDescent="0.3">
      <c r="A26" s="16"/>
      <c r="B26" s="204" t="s">
        <v>14</v>
      </c>
      <c r="C26" s="205"/>
      <c r="D26" s="205"/>
      <c r="E26" s="205"/>
      <c r="F26" s="15"/>
    </row>
    <row r="27" spans="1:6" x14ac:dyDescent="0.3">
      <c r="A27" s="16"/>
      <c r="D27" s="20"/>
      <c r="E27" s="21"/>
      <c r="F27" s="15"/>
    </row>
    <row r="28" spans="1:6" x14ac:dyDescent="0.3">
      <c r="A28" s="16">
        <v>4</v>
      </c>
      <c r="B28" s="17" t="s">
        <v>15</v>
      </c>
      <c r="C28" s="17"/>
      <c r="D28" s="20"/>
      <c r="E28" s="21"/>
      <c r="F28" s="15"/>
    </row>
    <row r="29" spans="1:6" ht="82.5" customHeight="1" x14ac:dyDescent="0.3">
      <c r="A29" s="16"/>
      <c r="B29" s="204" t="s">
        <v>16</v>
      </c>
      <c r="C29" s="205"/>
      <c r="D29" s="205"/>
      <c r="E29" s="205"/>
      <c r="F29" s="15"/>
    </row>
    <row r="30" spans="1:6" x14ac:dyDescent="0.3">
      <c r="A30" s="16"/>
      <c r="B30" s="18"/>
      <c r="C30" s="18"/>
      <c r="D30" s="18"/>
      <c r="E30" s="18"/>
      <c r="F30" s="15"/>
    </row>
    <row r="31" spans="1:6" x14ac:dyDescent="0.3">
      <c r="A31" s="16">
        <v>5</v>
      </c>
      <c r="B31" s="17" t="s">
        <v>17</v>
      </c>
      <c r="C31" s="17"/>
      <c r="D31" s="20"/>
      <c r="E31" s="21"/>
      <c r="F31" s="15"/>
    </row>
    <row r="32" spans="1:6" ht="33.75" customHeight="1" x14ac:dyDescent="0.3">
      <c r="A32" s="16"/>
      <c r="B32" s="204" t="s">
        <v>18</v>
      </c>
      <c r="C32" s="205"/>
      <c r="D32" s="205"/>
      <c r="E32" s="205"/>
      <c r="F32" s="15"/>
    </row>
    <row r="33" spans="1:6" x14ac:dyDescent="0.3">
      <c r="A33" s="16"/>
      <c r="D33" s="18"/>
      <c r="E33" s="18"/>
      <c r="F33" s="15"/>
    </row>
    <row r="34" spans="1:6" x14ac:dyDescent="0.3">
      <c r="A34" s="16">
        <v>6</v>
      </c>
      <c r="B34" s="17" t="s">
        <v>19</v>
      </c>
      <c r="C34" s="17"/>
      <c r="D34" s="20"/>
      <c r="E34" s="21"/>
      <c r="F34" s="15"/>
    </row>
    <row r="35" spans="1:6" ht="33" customHeight="1" x14ac:dyDescent="0.3">
      <c r="A35" s="16"/>
      <c r="B35" s="204" t="s">
        <v>20</v>
      </c>
      <c r="C35" s="205"/>
      <c r="D35" s="205"/>
      <c r="E35" s="205"/>
      <c r="F35" s="15"/>
    </row>
    <row r="36" spans="1:6" x14ac:dyDescent="0.3">
      <c r="A36" s="16"/>
      <c r="D36" s="18"/>
      <c r="E36" s="18"/>
      <c r="F36" s="15"/>
    </row>
    <row r="37" spans="1:6" x14ac:dyDescent="0.3">
      <c r="A37" s="16"/>
      <c r="B37" s="17" t="s">
        <v>21</v>
      </c>
      <c r="C37" s="17"/>
      <c r="D37" s="20"/>
      <c r="E37" s="21"/>
      <c r="F37" s="15"/>
    </row>
    <row r="38" spans="1:6" ht="42.75" customHeight="1" x14ac:dyDescent="0.3">
      <c r="A38" s="16"/>
      <c r="B38" s="204" t="s">
        <v>22</v>
      </c>
      <c r="C38" s="205"/>
      <c r="D38" s="205"/>
      <c r="E38" s="205"/>
      <c r="F38" s="15"/>
    </row>
    <row r="39" spans="1:6" x14ac:dyDescent="0.3">
      <c r="A39" s="16"/>
      <c r="B39" s="18"/>
      <c r="C39" s="18"/>
      <c r="D39" s="18"/>
      <c r="E39" s="18"/>
      <c r="F39" s="15"/>
    </row>
    <row r="40" spans="1:6" x14ac:dyDescent="0.3">
      <c r="A40" s="16"/>
      <c r="B40" s="22" t="s">
        <v>23</v>
      </c>
      <c r="C40" s="22"/>
      <c r="D40" s="18"/>
      <c r="E40" s="18"/>
      <c r="F40" s="15"/>
    </row>
    <row r="41" spans="1:6" ht="29.25" customHeight="1" x14ac:dyDescent="0.3">
      <c r="A41" s="16"/>
      <c r="B41" s="204" t="s">
        <v>24</v>
      </c>
      <c r="C41" s="205"/>
      <c r="D41" s="205"/>
      <c r="E41" s="205"/>
      <c r="F41" s="15"/>
    </row>
    <row r="42" spans="1:6" x14ac:dyDescent="0.3">
      <c r="A42" s="16"/>
      <c r="B42" s="19"/>
      <c r="C42" s="19"/>
      <c r="D42" s="19"/>
      <c r="E42" s="19"/>
      <c r="F42" s="15"/>
    </row>
    <row r="43" spans="1:6" x14ac:dyDescent="0.3">
      <c r="A43" s="16"/>
      <c r="B43" s="17" t="s">
        <v>25</v>
      </c>
      <c r="C43" s="17"/>
      <c r="D43" s="20"/>
      <c r="E43" s="21"/>
      <c r="F43" s="15"/>
    </row>
    <row r="44" spans="1:6" ht="30.75" customHeight="1" x14ac:dyDescent="0.3">
      <c r="A44" s="16"/>
      <c r="B44" s="204" t="s">
        <v>26</v>
      </c>
      <c r="C44" s="205"/>
      <c r="D44" s="205"/>
      <c r="E44" s="205"/>
      <c r="F44" s="15"/>
    </row>
    <row r="45" spans="1:6" x14ac:dyDescent="0.3">
      <c r="A45" s="16"/>
      <c r="B45" s="18"/>
      <c r="C45" s="18"/>
      <c r="D45" s="18"/>
      <c r="E45" s="18"/>
      <c r="F45" s="15"/>
    </row>
    <row r="46" spans="1:6" x14ac:dyDescent="0.3">
      <c r="A46" s="16"/>
      <c r="B46" s="22" t="s">
        <v>27</v>
      </c>
      <c r="C46" s="22"/>
      <c r="D46" s="18"/>
      <c r="E46" s="18"/>
      <c r="F46" s="15"/>
    </row>
    <row r="47" spans="1:6" x14ac:dyDescent="0.3">
      <c r="A47" s="16"/>
      <c r="B47" s="204" t="s">
        <v>28</v>
      </c>
      <c r="C47" s="205"/>
      <c r="D47" s="205"/>
      <c r="E47" s="205"/>
      <c r="F47" s="15"/>
    </row>
    <row r="48" spans="1:6" ht="24" customHeight="1" x14ac:dyDescent="0.3">
      <c r="A48" s="16"/>
      <c r="B48" s="204" t="s">
        <v>29</v>
      </c>
      <c r="C48" s="205"/>
      <c r="D48" s="205"/>
      <c r="E48" s="205"/>
      <c r="F48" s="15"/>
    </row>
    <row r="49" spans="1:6" ht="30.75" customHeight="1" x14ac:dyDescent="0.3">
      <c r="A49" s="16"/>
      <c r="B49" s="204" t="s">
        <v>30</v>
      </c>
      <c r="C49" s="205"/>
      <c r="D49" s="205"/>
      <c r="E49" s="205"/>
      <c r="F49" s="15"/>
    </row>
    <row r="50" spans="1:6" ht="48" customHeight="1" x14ac:dyDescent="0.3">
      <c r="A50" s="16"/>
      <c r="B50" s="204" t="s">
        <v>31</v>
      </c>
      <c r="C50" s="205"/>
      <c r="D50" s="205"/>
      <c r="E50" s="205"/>
      <c r="F50" s="15"/>
    </row>
    <row r="51" spans="1:6" ht="30.75" customHeight="1" x14ac:dyDescent="0.3">
      <c r="A51" s="16"/>
      <c r="B51" s="204" t="s">
        <v>32</v>
      </c>
      <c r="C51" s="205"/>
      <c r="D51" s="205"/>
      <c r="E51" s="205"/>
      <c r="F51" s="15"/>
    </row>
    <row r="52" spans="1:6" ht="18" customHeight="1" x14ac:dyDescent="0.3">
      <c r="A52" s="16"/>
      <c r="B52" s="23" t="s">
        <v>33</v>
      </c>
      <c r="C52" s="24" t="s">
        <v>34</v>
      </c>
      <c r="D52" s="19"/>
      <c r="E52" s="19"/>
      <c r="F52" s="15"/>
    </row>
    <row r="53" spans="1:6" x14ac:dyDescent="0.3">
      <c r="A53" s="16"/>
      <c r="B53" s="25" t="s">
        <v>35</v>
      </c>
      <c r="C53" s="26">
        <v>50</v>
      </c>
      <c r="D53" s="19"/>
      <c r="E53" s="19"/>
      <c r="F53" s="15"/>
    </row>
    <row r="54" spans="1:6" ht="18" customHeight="1" x14ac:dyDescent="0.3">
      <c r="A54" s="16"/>
      <c r="B54" s="25" t="s">
        <v>36</v>
      </c>
      <c r="C54" s="26">
        <v>10</v>
      </c>
      <c r="D54" s="19"/>
      <c r="E54" s="19"/>
      <c r="F54" s="15"/>
    </row>
    <row r="55" spans="1:6" x14ac:dyDescent="0.3">
      <c r="A55" s="16"/>
      <c r="B55" s="25" t="s">
        <v>37</v>
      </c>
      <c r="C55" s="26">
        <v>10</v>
      </c>
      <c r="D55" s="19"/>
      <c r="E55" s="19"/>
      <c r="F55" s="15"/>
    </row>
    <row r="56" spans="1:6" ht="18" customHeight="1" x14ac:dyDescent="0.3">
      <c r="A56" s="16"/>
      <c r="B56" s="25" t="s">
        <v>38</v>
      </c>
      <c r="C56" s="26">
        <v>4</v>
      </c>
      <c r="D56" s="19"/>
      <c r="E56" s="19"/>
      <c r="F56" s="15"/>
    </row>
    <row r="57" spans="1:6" x14ac:dyDescent="0.3">
      <c r="A57" s="16"/>
      <c r="B57" s="19"/>
      <c r="C57" s="19"/>
      <c r="D57" s="19"/>
      <c r="E57" s="19"/>
      <c r="F57" s="15"/>
    </row>
    <row r="58" spans="1:6" x14ac:dyDescent="0.3">
      <c r="A58" s="16"/>
      <c r="B58" s="17" t="s">
        <v>39</v>
      </c>
      <c r="C58" s="17"/>
      <c r="D58" s="20"/>
      <c r="E58" s="21"/>
      <c r="F58" s="15"/>
    </row>
    <row r="59" spans="1:6" ht="30.75" customHeight="1" x14ac:dyDescent="0.3">
      <c r="A59" s="16"/>
      <c r="B59" s="204" t="s">
        <v>40</v>
      </c>
      <c r="C59" s="205"/>
      <c r="D59" s="205"/>
      <c r="E59" s="205"/>
      <c r="F59" s="15"/>
    </row>
    <row r="60" spans="1:6" x14ac:dyDescent="0.3">
      <c r="A60" s="16"/>
      <c r="B60" s="18"/>
      <c r="C60" s="18"/>
      <c r="D60" s="18"/>
      <c r="E60" s="18"/>
      <c r="F60" s="15"/>
    </row>
    <row r="61" spans="1:6" x14ac:dyDescent="0.3">
      <c r="A61" s="16"/>
      <c r="B61" s="22" t="s">
        <v>41</v>
      </c>
      <c r="C61" s="22"/>
      <c r="D61" s="18"/>
      <c r="E61" s="18"/>
      <c r="F61" s="15"/>
    </row>
    <row r="62" spans="1:6" x14ac:dyDescent="0.3">
      <c r="A62" s="16"/>
      <c r="B62" s="27" t="s">
        <v>42</v>
      </c>
      <c r="C62" s="22"/>
      <c r="D62" s="18"/>
      <c r="E62" s="18"/>
      <c r="F62" s="15"/>
    </row>
    <row r="63" spans="1:6" ht="62.25" customHeight="1" x14ac:dyDescent="0.3">
      <c r="A63" s="16"/>
      <c r="B63" s="204" t="s">
        <v>43</v>
      </c>
      <c r="C63" s="205"/>
      <c r="D63" s="205"/>
      <c r="E63" s="205"/>
      <c r="F63" s="15"/>
    </row>
    <row r="64" spans="1:6" x14ac:dyDescent="0.3">
      <c r="A64" s="16"/>
      <c r="B64" s="19"/>
      <c r="C64" s="19"/>
      <c r="D64" s="19"/>
      <c r="E64" s="19"/>
      <c r="F64" s="15"/>
    </row>
    <row r="65" spans="1:6" x14ac:dyDescent="0.3">
      <c r="A65" s="16"/>
      <c r="B65" s="27" t="s">
        <v>44</v>
      </c>
      <c r="C65" s="22"/>
      <c r="D65" s="18"/>
      <c r="E65" s="18"/>
      <c r="F65" s="15"/>
    </row>
    <row r="66" spans="1:6" ht="62.25" customHeight="1" x14ac:dyDescent="0.3">
      <c r="A66" s="16"/>
      <c r="B66" s="204" t="s">
        <v>45</v>
      </c>
      <c r="C66" s="205"/>
      <c r="D66" s="205"/>
      <c r="E66" s="205"/>
      <c r="F66" s="15"/>
    </row>
    <row r="67" spans="1:6" x14ac:dyDescent="0.3">
      <c r="A67" s="16"/>
      <c r="B67" s="28" t="s">
        <v>46</v>
      </c>
      <c r="C67" s="28" t="s">
        <v>47</v>
      </c>
      <c r="D67" s="28" t="s">
        <v>48</v>
      </c>
      <c r="E67" s="28" t="s">
        <v>49</v>
      </c>
      <c r="F67" s="15"/>
    </row>
    <row r="68" spans="1:6" x14ac:dyDescent="0.3">
      <c r="A68" s="16"/>
      <c r="B68" s="19" t="s">
        <v>50</v>
      </c>
      <c r="C68" s="26">
        <v>2.87</v>
      </c>
      <c r="D68" s="26">
        <v>7.1</v>
      </c>
      <c r="E68" s="26">
        <f>+C68+D68</f>
        <v>9.9699999999999989</v>
      </c>
      <c r="F68" s="15"/>
    </row>
    <row r="69" spans="1:6" x14ac:dyDescent="0.3">
      <c r="A69" s="16"/>
      <c r="B69" s="19" t="s">
        <v>51</v>
      </c>
      <c r="C69" s="26">
        <v>3.04</v>
      </c>
      <c r="D69" s="26">
        <v>7.09</v>
      </c>
      <c r="E69" s="26">
        <f>+C69+D69</f>
        <v>10.129999999999999</v>
      </c>
      <c r="F69" s="15"/>
    </row>
    <row r="70" spans="1:6" ht="15" thickBot="1" x14ac:dyDescent="0.35">
      <c r="A70" s="16"/>
      <c r="B70" s="29" t="s">
        <v>49</v>
      </c>
      <c r="C70" s="30">
        <f>SUM(C68:C69)</f>
        <v>5.91</v>
      </c>
      <c r="D70" s="30">
        <f>SUM(D68:D69)</f>
        <v>14.19</v>
      </c>
      <c r="E70" s="30">
        <f>SUM(E68:E69)</f>
        <v>20.099999999999998</v>
      </c>
      <c r="F70" s="15"/>
    </row>
    <row r="71" spans="1:6" ht="15" thickTop="1" x14ac:dyDescent="0.3">
      <c r="A71" s="16"/>
      <c r="B71" s="19"/>
      <c r="C71" s="29"/>
      <c r="D71" s="29"/>
      <c r="E71" s="29"/>
      <c r="F71" s="15"/>
    </row>
    <row r="72" spans="1:6" x14ac:dyDescent="0.3">
      <c r="A72" s="16"/>
      <c r="B72" s="17" t="s">
        <v>52</v>
      </c>
      <c r="C72" s="17"/>
      <c r="D72" s="20"/>
      <c r="E72" s="21"/>
      <c r="F72" s="15"/>
    </row>
    <row r="73" spans="1:6" x14ac:dyDescent="0.3">
      <c r="A73" s="16"/>
      <c r="B73" s="27" t="s">
        <v>53</v>
      </c>
      <c r="C73" s="17"/>
      <c r="D73" s="20"/>
      <c r="E73" s="21"/>
      <c r="F73" s="15"/>
    </row>
    <row r="74" spans="1:6" ht="42.75" customHeight="1" x14ac:dyDescent="0.3">
      <c r="A74" s="16"/>
      <c r="B74" s="204" t="s">
        <v>54</v>
      </c>
      <c r="C74" s="205"/>
      <c r="D74" s="205"/>
      <c r="E74" s="205"/>
      <c r="F74" s="15"/>
    </row>
    <row r="75" spans="1:6" ht="65.25" customHeight="1" x14ac:dyDescent="0.3">
      <c r="A75" s="16"/>
      <c r="B75" s="204" t="s">
        <v>55</v>
      </c>
      <c r="C75" s="205"/>
      <c r="D75" s="205"/>
      <c r="E75" s="205"/>
      <c r="F75" s="15"/>
    </row>
    <row r="76" spans="1:6" x14ac:dyDescent="0.3">
      <c r="A76" s="16"/>
      <c r="B76" s="18"/>
      <c r="C76" s="18"/>
      <c r="D76" s="18"/>
      <c r="E76" s="18"/>
      <c r="F76" s="15"/>
    </row>
    <row r="77" spans="1:6" x14ac:dyDescent="0.3">
      <c r="A77" s="16"/>
      <c r="B77" s="27" t="s">
        <v>56</v>
      </c>
      <c r="C77" s="17"/>
      <c r="D77" s="20"/>
      <c r="E77" s="21"/>
      <c r="F77" s="15"/>
    </row>
    <row r="78" spans="1:6" ht="14.25" customHeight="1" x14ac:dyDescent="0.3">
      <c r="A78" s="16"/>
      <c r="B78" s="204" t="s">
        <v>57</v>
      </c>
      <c r="C78" s="205"/>
      <c r="D78" s="205"/>
      <c r="E78" s="205"/>
      <c r="F78" s="15"/>
    </row>
    <row r="79" spans="1:6" x14ac:dyDescent="0.3">
      <c r="A79" s="16"/>
      <c r="B79" s="19"/>
      <c r="C79" s="19"/>
      <c r="D79" s="19"/>
      <c r="E79" s="19"/>
      <c r="F79" s="15"/>
    </row>
    <row r="80" spans="1:6" s="37" customFormat="1" x14ac:dyDescent="0.3">
      <c r="A80" s="31"/>
      <c r="B80" s="32" t="s">
        <v>58</v>
      </c>
      <c r="C80" s="33"/>
      <c r="D80" s="34"/>
      <c r="E80" s="35"/>
      <c r="F80" s="36"/>
    </row>
    <row r="81" spans="1:6" s="37" customFormat="1" ht="14.25" customHeight="1" x14ac:dyDescent="0.3">
      <c r="A81" s="31"/>
      <c r="B81" s="202" t="s">
        <v>57</v>
      </c>
      <c r="C81" s="203"/>
      <c r="D81" s="203"/>
      <c r="E81" s="203"/>
      <c r="F81" s="36"/>
    </row>
    <row r="82" spans="1:6" s="37" customFormat="1" x14ac:dyDescent="0.3">
      <c r="A82" s="31"/>
      <c r="B82" s="38"/>
      <c r="C82" s="38"/>
      <c r="D82" s="38"/>
      <c r="E82" s="38"/>
      <c r="F82" s="36"/>
    </row>
    <row r="83" spans="1:6" s="37" customFormat="1" x14ac:dyDescent="0.3">
      <c r="A83" s="31"/>
      <c r="B83" s="39"/>
      <c r="C83" s="39"/>
      <c r="D83" s="39"/>
      <c r="E83" s="39"/>
      <c r="F83" s="36"/>
    </row>
    <row r="84" spans="1:6" s="37" customFormat="1" x14ac:dyDescent="0.3">
      <c r="A84" s="40">
        <f>IF(B84='[1]situacion financiera'!A9,'[1]situacion financiera'!B9)</f>
        <v>7</v>
      </c>
      <c r="B84" s="41" t="s">
        <v>59</v>
      </c>
      <c r="C84" s="41"/>
      <c r="D84" s="35"/>
      <c r="E84" s="35"/>
      <c r="F84" s="42"/>
    </row>
    <row r="85" spans="1:6" s="37" customFormat="1" ht="44.25" customHeight="1" x14ac:dyDescent="0.3">
      <c r="A85" s="40"/>
      <c r="B85" s="202" t="s">
        <v>60</v>
      </c>
      <c r="C85" s="203"/>
      <c r="D85" s="203"/>
      <c r="E85" s="203"/>
      <c r="F85" s="42"/>
    </row>
    <row r="86" spans="1:6" s="37" customFormat="1" x14ac:dyDescent="0.3">
      <c r="A86" s="40"/>
      <c r="B86" s="43" t="s">
        <v>61</v>
      </c>
      <c r="C86" s="43"/>
      <c r="D86" s="35"/>
      <c r="E86" s="35"/>
      <c r="F86" s="42"/>
    </row>
    <row r="87" spans="1:6" s="37" customFormat="1" x14ac:dyDescent="0.3">
      <c r="A87" s="40"/>
      <c r="B87" s="44" t="s">
        <v>62</v>
      </c>
      <c r="C87" s="45"/>
      <c r="D87" s="46">
        <v>87000</v>
      </c>
      <c r="E87" s="46">
        <v>87000</v>
      </c>
      <c r="F87" s="47"/>
    </row>
    <row r="88" spans="1:6" s="37" customFormat="1" x14ac:dyDescent="0.3">
      <c r="A88" s="40"/>
      <c r="B88" s="44" t="s">
        <v>63</v>
      </c>
      <c r="C88" s="45"/>
      <c r="D88" s="46">
        <v>40075.72</v>
      </c>
      <c r="E88" s="46">
        <v>179509.23</v>
      </c>
      <c r="F88" s="47"/>
    </row>
    <row r="89" spans="1:6" s="37" customFormat="1" x14ac:dyDescent="0.3">
      <c r="A89" s="40"/>
      <c r="B89" s="44" t="s">
        <v>64</v>
      </c>
      <c r="C89" s="44"/>
      <c r="D89" s="46">
        <v>316595.89</v>
      </c>
      <c r="E89" s="46">
        <v>318695.89</v>
      </c>
      <c r="F89" s="47"/>
    </row>
    <row r="90" spans="1:6" s="37" customFormat="1" x14ac:dyDescent="0.3">
      <c r="A90" s="40"/>
      <c r="B90" s="43" t="s">
        <v>65</v>
      </c>
      <c r="C90" s="43"/>
      <c r="D90" s="48">
        <f>SUM(D87:D89)</f>
        <v>443671.61</v>
      </c>
      <c r="E90" s="48">
        <f>SUM(E87:E89)</f>
        <v>585205.12</v>
      </c>
      <c r="F90" s="49"/>
    </row>
    <row r="91" spans="1:6" s="37" customFormat="1" x14ac:dyDescent="0.3">
      <c r="A91" s="40"/>
      <c r="B91" s="44"/>
      <c r="C91" s="44"/>
      <c r="D91" s="50"/>
      <c r="E91" s="50"/>
      <c r="F91" s="42"/>
    </row>
    <row r="92" spans="1:6" s="37" customFormat="1" x14ac:dyDescent="0.3">
      <c r="A92" s="40"/>
      <c r="B92" s="43" t="s">
        <v>66</v>
      </c>
      <c r="C92" s="43"/>
      <c r="D92" s="35"/>
      <c r="E92" s="35"/>
      <c r="F92" s="42"/>
    </row>
    <row r="93" spans="1:6" s="37" customFormat="1" hidden="1" x14ac:dyDescent="0.3">
      <c r="A93" s="40"/>
      <c r="B93" s="51" t="s">
        <v>67</v>
      </c>
      <c r="C93" s="51"/>
      <c r="D93" s="52">
        <f>SUM(D98:D105)</f>
        <v>964304035.44000006</v>
      </c>
      <c r="E93" s="52">
        <f>SUM(E98:E105)</f>
        <v>922748694.17000008</v>
      </c>
      <c r="F93" s="47"/>
    </row>
    <row r="94" spans="1:6" s="37" customFormat="1" x14ac:dyDescent="0.3">
      <c r="A94" s="40"/>
      <c r="B94" s="51" t="s">
        <v>68</v>
      </c>
      <c r="C94" s="51"/>
      <c r="D94" s="53">
        <v>0</v>
      </c>
      <c r="E94" s="54">
        <v>49593229.789999999</v>
      </c>
      <c r="F94" s="47"/>
    </row>
    <row r="95" spans="1:6" s="37" customFormat="1" x14ac:dyDescent="0.3">
      <c r="A95" s="40"/>
      <c r="B95" s="51" t="s">
        <v>69</v>
      </c>
      <c r="C95" s="51"/>
      <c r="D95" s="54">
        <v>39141957.119999997</v>
      </c>
      <c r="E95" s="54">
        <v>5641406.04</v>
      </c>
      <c r="F95" s="47"/>
    </row>
    <row r="96" spans="1:6" s="37" customFormat="1" x14ac:dyDescent="0.3">
      <c r="A96" s="40"/>
      <c r="B96" s="51" t="s">
        <v>70</v>
      </c>
      <c r="C96" s="51"/>
      <c r="D96" s="54">
        <v>0</v>
      </c>
      <c r="E96" s="54">
        <v>0</v>
      </c>
      <c r="F96" s="47"/>
    </row>
    <row r="97" spans="1:6" s="37" customFormat="1" x14ac:dyDescent="0.3">
      <c r="A97" s="40"/>
      <c r="B97" s="51" t="s">
        <v>71</v>
      </c>
      <c r="C97" s="51"/>
      <c r="D97" s="54">
        <v>625799.59</v>
      </c>
      <c r="E97" s="54">
        <v>472621.63</v>
      </c>
      <c r="F97" s="47"/>
    </row>
    <row r="98" spans="1:6" s="37" customFormat="1" x14ac:dyDescent="0.3">
      <c r="A98" s="40"/>
      <c r="B98" s="44" t="s">
        <v>72</v>
      </c>
      <c r="C98" s="45"/>
      <c r="D98" s="55">
        <v>827220778.12</v>
      </c>
      <c r="E98" s="55">
        <v>748638508.89999998</v>
      </c>
      <c r="F98" s="47"/>
    </row>
    <row r="99" spans="1:6" s="37" customFormat="1" x14ac:dyDescent="0.3">
      <c r="A99" s="40"/>
      <c r="B99" s="44" t="s">
        <v>73</v>
      </c>
      <c r="C99" s="45"/>
      <c r="D99" s="55">
        <v>199713.44</v>
      </c>
      <c r="E99" s="55">
        <v>0</v>
      </c>
      <c r="F99" s="47"/>
    </row>
    <row r="100" spans="1:6" s="37" customFormat="1" x14ac:dyDescent="0.3">
      <c r="A100" s="40"/>
      <c r="B100" s="44" t="s">
        <v>74</v>
      </c>
      <c r="C100" s="45"/>
      <c r="D100" s="55">
        <v>115502576.06999999</v>
      </c>
      <c r="E100" s="55">
        <v>172049704.97999999</v>
      </c>
      <c r="F100" s="56"/>
    </row>
    <row r="101" spans="1:6" s="37" customFormat="1" x14ac:dyDescent="0.3">
      <c r="A101" s="40"/>
      <c r="B101" s="44" t="s">
        <v>75</v>
      </c>
      <c r="C101" s="45"/>
      <c r="D101" s="55">
        <v>21380967.809999999</v>
      </c>
      <c r="E101" s="55">
        <v>1881935.23</v>
      </c>
      <c r="F101" s="56"/>
    </row>
    <row r="102" spans="1:6" s="37" customFormat="1" x14ac:dyDescent="0.3">
      <c r="A102" s="40"/>
      <c r="B102" s="44" t="s">
        <v>76</v>
      </c>
      <c r="C102" s="45"/>
      <c r="D102" s="55">
        <v>0</v>
      </c>
      <c r="E102" s="55">
        <v>769.85</v>
      </c>
      <c r="F102" s="56"/>
    </row>
    <row r="103" spans="1:6" s="37" customFormat="1" x14ac:dyDescent="0.3">
      <c r="A103" s="40"/>
      <c r="B103" s="44" t="s">
        <v>77</v>
      </c>
      <c r="C103" s="44"/>
      <c r="D103" s="55">
        <v>0</v>
      </c>
      <c r="E103" s="55">
        <v>177775.21</v>
      </c>
      <c r="F103" s="56"/>
    </row>
    <row r="104" spans="1:6" s="37" customFormat="1" hidden="1" x14ac:dyDescent="0.3">
      <c r="A104" s="40"/>
      <c r="B104" s="44" t="s">
        <v>77</v>
      </c>
      <c r="C104" s="44"/>
      <c r="D104" s="55">
        <v>0</v>
      </c>
      <c r="E104" s="55">
        <v>0</v>
      </c>
      <c r="F104" s="56"/>
    </row>
    <row r="105" spans="1:6" s="37" customFormat="1" hidden="1" x14ac:dyDescent="0.3">
      <c r="A105" s="40"/>
      <c r="B105" s="44" t="s">
        <v>77</v>
      </c>
      <c r="C105" s="44"/>
      <c r="D105" s="55">
        <v>0</v>
      </c>
      <c r="E105" s="55">
        <v>0</v>
      </c>
      <c r="F105" s="56"/>
    </row>
    <row r="106" spans="1:6" s="37" customFormat="1" ht="26.25" hidden="1" customHeight="1" x14ac:dyDescent="0.3">
      <c r="A106" s="40"/>
      <c r="B106" s="44" t="s">
        <v>77</v>
      </c>
      <c r="C106" s="51"/>
      <c r="D106" s="57">
        <f>SUM(D107:D108)</f>
        <v>0</v>
      </c>
      <c r="E106" s="57">
        <f>SUM(E107:E108)</f>
        <v>0</v>
      </c>
      <c r="F106" s="47"/>
    </row>
    <row r="107" spans="1:6" s="37" customFormat="1" hidden="1" x14ac:dyDescent="0.3">
      <c r="A107" s="40"/>
      <c r="B107" s="44" t="s">
        <v>77</v>
      </c>
      <c r="C107" s="44"/>
      <c r="D107" s="55">
        <v>0</v>
      </c>
      <c r="E107" s="55">
        <v>0</v>
      </c>
      <c r="F107" s="47"/>
    </row>
    <row r="108" spans="1:6" s="37" customFormat="1" hidden="1" x14ac:dyDescent="0.3">
      <c r="A108" s="40"/>
      <c r="B108" s="44" t="s">
        <v>77</v>
      </c>
      <c r="C108" s="44"/>
      <c r="D108" s="55">
        <v>0</v>
      </c>
      <c r="E108" s="55">
        <v>0</v>
      </c>
      <c r="F108" s="47"/>
    </row>
    <row r="109" spans="1:6" s="37" customFormat="1" x14ac:dyDescent="0.3">
      <c r="A109" s="40"/>
      <c r="B109" s="44" t="s">
        <v>78</v>
      </c>
      <c r="C109" s="44"/>
      <c r="D109" s="55">
        <v>15675.69</v>
      </c>
      <c r="E109" s="55">
        <v>0</v>
      </c>
      <c r="F109" s="47"/>
    </row>
    <row r="110" spans="1:6" s="37" customFormat="1" x14ac:dyDescent="0.3">
      <c r="A110" s="40"/>
      <c r="B110" s="44" t="s">
        <v>79</v>
      </c>
      <c r="C110" s="44"/>
      <c r="D110" s="55">
        <v>0</v>
      </c>
      <c r="E110" s="55">
        <v>61886992.710000001</v>
      </c>
      <c r="F110" s="47"/>
    </row>
    <row r="111" spans="1:6" s="37" customFormat="1" x14ac:dyDescent="0.3">
      <c r="A111" s="40"/>
      <c r="B111" s="44" t="s">
        <v>80</v>
      </c>
      <c r="C111" s="44"/>
      <c r="D111" s="55">
        <v>3685399.68</v>
      </c>
      <c r="E111" s="55">
        <v>3244950</v>
      </c>
      <c r="F111" s="47"/>
    </row>
    <row r="112" spans="1:6" s="37" customFormat="1" x14ac:dyDescent="0.3">
      <c r="A112" s="40"/>
      <c r="B112" s="44" t="s">
        <v>81</v>
      </c>
      <c r="C112" s="44"/>
      <c r="D112" s="55">
        <v>7276627</v>
      </c>
      <c r="E112" s="55">
        <v>2354684</v>
      </c>
      <c r="F112" s="47"/>
    </row>
    <row r="113" spans="1:6" s="37" customFormat="1" x14ac:dyDescent="0.3">
      <c r="A113" s="40"/>
      <c r="B113" s="43" t="s">
        <v>82</v>
      </c>
      <c r="C113" s="43"/>
      <c r="D113" s="58">
        <f>+D94+D95+D96+D97+D98+D99+D100+D101+D102+D103+D109+D110+D111+D112</f>
        <v>1015049494.5200001</v>
      </c>
      <c r="E113" s="58">
        <f>+E112+E111+E110+E103+E102+E101+E100+E98+E97+E96+E95+E94</f>
        <v>1045942578.3399999</v>
      </c>
      <c r="F113" s="49"/>
    </row>
    <row r="114" spans="1:6" s="37" customFormat="1" ht="15" thickBot="1" x14ac:dyDescent="0.35">
      <c r="A114" s="40"/>
      <c r="B114" s="59" t="s">
        <v>59</v>
      </c>
      <c r="C114" s="59"/>
      <c r="D114" s="60">
        <f>+D90+D113</f>
        <v>1015493166.1300001</v>
      </c>
      <c r="E114" s="60">
        <f>+E113+E90</f>
        <v>1046527783.4599999</v>
      </c>
      <c r="F114" s="61"/>
    </row>
    <row r="115" spans="1:6" s="37" customFormat="1" ht="15" thickTop="1" x14ac:dyDescent="0.3">
      <c r="A115" s="40"/>
      <c r="B115" s="202"/>
      <c r="C115" s="203"/>
      <c r="D115" s="203"/>
      <c r="E115" s="203"/>
      <c r="F115" s="42"/>
    </row>
    <row r="116" spans="1:6" s="37" customFormat="1" x14ac:dyDescent="0.3">
      <c r="A116" s="40"/>
      <c r="B116" s="62"/>
      <c r="C116" s="62"/>
      <c r="D116" s="63"/>
      <c r="E116" s="63"/>
      <c r="F116" s="42"/>
    </row>
    <row r="117" spans="1:6" s="37" customFormat="1" hidden="1" x14ac:dyDescent="0.3">
      <c r="A117" s="40">
        <f>IF(B117='[1]situacion financiera'!A10,'[1]situacion financiera'!B10)</f>
        <v>3</v>
      </c>
      <c r="B117" s="41" t="s">
        <v>83</v>
      </c>
      <c r="C117" s="41"/>
      <c r="D117" s="35"/>
      <c r="E117" s="35"/>
      <c r="F117" s="42"/>
    </row>
    <row r="118" spans="1:6" s="37" customFormat="1" hidden="1" x14ac:dyDescent="0.3">
      <c r="A118" s="40"/>
      <c r="B118" s="62" t="s">
        <v>84</v>
      </c>
      <c r="C118" s="62"/>
      <c r="D118" s="63"/>
      <c r="E118" s="63"/>
      <c r="F118" s="42"/>
    </row>
    <row r="119" spans="1:6" s="37" customFormat="1" hidden="1" x14ac:dyDescent="0.3">
      <c r="A119" s="40"/>
      <c r="B119" s="44" t="s">
        <v>85</v>
      </c>
      <c r="C119" s="44"/>
      <c r="D119" s="64">
        <v>0</v>
      </c>
      <c r="E119" s="64">
        <v>0</v>
      </c>
      <c r="F119" s="65"/>
    </row>
    <row r="120" spans="1:6" s="37" customFormat="1" hidden="1" x14ac:dyDescent="0.3">
      <c r="A120" s="40"/>
      <c r="B120" s="44" t="s">
        <v>85</v>
      </c>
      <c r="C120" s="44"/>
      <c r="D120" s="64">
        <v>0</v>
      </c>
      <c r="E120" s="64">
        <v>0</v>
      </c>
      <c r="F120" s="65"/>
    </row>
    <row r="121" spans="1:6" s="37" customFormat="1" hidden="1" x14ac:dyDescent="0.3">
      <c r="A121" s="40"/>
      <c r="B121" s="44" t="s">
        <v>85</v>
      </c>
      <c r="C121" s="44"/>
      <c r="D121" s="64">
        <v>0</v>
      </c>
      <c r="E121" s="64">
        <v>0</v>
      </c>
      <c r="F121" s="65"/>
    </row>
    <row r="122" spans="1:6" s="37" customFormat="1" hidden="1" x14ac:dyDescent="0.3">
      <c r="A122" s="40"/>
      <c r="B122" s="44" t="s">
        <v>85</v>
      </c>
      <c r="C122" s="44"/>
      <c r="D122" s="64">
        <v>0</v>
      </c>
      <c r="E122" s="64">
        <v>0</v>
      </c>
      <c r="F122" s="65"/>
    </row>
    <row r="123" spans="1:6" s="37" customFormat="1" ht="15" hidden="1" thickBot="1" x14ac:dyDescent="0.35">
      <c r="A123" s="40"/>
      <c r="B123" s="41" t="s">
        <v>86</v>
      </c>
      <c r="C123" s="41"/>
      <c r="D123" s="66">
        <f>SUM(D119:D122)</f>
        <v>0</v>
      </c>
      <c r="E123" s="66">
        <f>SUM(E119:E122)</f>
        <v>0</v>
      </c>
      <c r="F123" s="61"/>
    </row>
    <row r="124" spans="1:6" s="37" customFormat="1" hidden="1" x14ac:dyDescent="0.3">
      <c r="A124" s="40"/>
      <c r="B124" s="62"/>
      <c r="C124" s="62"/>
      <c r="D124" s="67"/>
      <c r="E124" s="63"/>
      <c r="F124" s="42"/>
    </row>
    <row r="125" spans="1:6" s="37" customFormat="1" hidden="1" x14ac:dyDescent="0.3">
      <c r="A125" s="40"/>
      <c r="B125" s="62"/>
      <c r="C125" s="62"/>
      <c r="D125" s="63"/>
      <c r="E125" s="68"/>
      <c r="F125" s="42"/>
    </row>
    <row r="126" spans="1:6" s="37" customFormat="1" hidden="1" x14ac:dyDescent="0.3">
      <c r="A126" s="40">
        <f>IF(B126='[1]situacion financiera'!A11,'[1]situacion financiera'!B11)</f>
        <v>4</v>
      </c>
      <c r="B126" s="41" t="s">
        <v>87</v>
      </c>
      <c r="C126" s="41"/>
      <c r="D126" s="35"/>
      <c r="E126" s="35"/>
      <c r="F126" s="42"/>
    </row>
    <row r="127" spans="1:6" s="37" customFormat="1" hidden="1" x14ac:dyDescent="0.3">
      <c r="A127" s="40"/>
      <c r="B127" s="62" t="s">
        <v>84</v>
      </c>
      <c r="C127" s="62"/>
      <c r="D127" s="63"/>
      <c r="E127" s="63"/>
      <c r="F127" s="42"/>
    </row>
    <row r="128" spans="1:6" s="37" customFormat="1" hidden="1" x14ac:dyDescent="0.3">
      <c r="A128" s="40"/>
      <c r="B128" s="44" t="s">
        <v>88</v>
      </c>
      <c r="C128" s="44"/>
      <c r="D128" s="64">
        <v>0</v>
      </c>
      <c r="E128" s="64">
        <v>0</v>
      </c>
      <c r="F128" s="65"/>
    </row>
    <row r="129" spans="1:6" s="37" customFormat="1" hidden="1" x14ac:dyDescent="0.3">
      <c r="A129" s="40"/>
      <c r="B129" s="44" t="s">
        <v>89</v>
      </c>
      <c r="C129" s="44"/>
      <c r="D129" s="50">
        <v>0</v>
      </c>
      <c r="E129" s="50">
        <v>0</v>
      </c>
      <c r="F129" s="65"/>
    </row>
    <row r="130" spans="1:6" s="37" customFormat="1" hidden="1" x14ac:dyDescent="0.3">
      <c r="A130" s="40"/>
      <c r="B130" s="44" t="s">
        <v>90</v>
      </c>
      <c r="C130" s="44"/>
      <c r="D130" s="64">
        <v>0</v>
      </c>
      <c r="E130" s="64">
        <v>0</v>
      </c>
      <c r="F130" s="65"/>
    </row>
    <row r="131" spans="1:6" s="37" customFormat="1" hidden="1" x14ac:dyDescent="0.3">
      <c r="A131" s="40"/>
      <c r="B131" s="44" t="s">
        <v>91</v>
      </c>
      <c r="C131" s="44"/>
      <c r="D131" s="64">
        <v>0</v>
      </c>
      <c r="E131" s="64">
        <v>0</v>
      </c>
      <c r="F131" s="65"/>
    </row>
    <row r="132" spans="1:6" s="37" customFormat="1" ht="15" hidden="1" thickBot="1" x14ac:dyDescent="0.35">
      <c r="A132" s="40"/>
      <c r="B132" s="41" t="s">
        <v>92</v>
      </c>
      <c r="C132" s="41"/>
      <c r="D132" s="66">
        <f>SUM(D128:D131)</f>
        <v>0</v>
      </c>
      <c r="E132" s="66">
        <f>SUM(E128:E131)</f>
        <v>0</v>
      </c>
      <c r="F132" s="61"/>
    </row>
    <row r="133" spans="1:6" s="37" customFormat="1" hidden="1" x14ac:dyDescent="0.3">
      <c r="A133" s="40"/>
      <c r="B133" s="62"/>
      <c r="C133" s="62"/>
      <c r="D133" s="67"/>
      <c r="E133" s="63"/>
      <c r="F133" s="42"/>
    </row>
    <row r="134" spans="1:6" s="37" customFormat="1" hidden="1" x14ac:dyDescent="0.3">
      <c r="A134" s="40"/>
      <c r="B134" s="62"/>
      <c r="C134" s="62"/>
      <c r="D134" s="63"/>
      <c r="E134" s="68"/>
      <c r="F134" s="42"/>
    </row>
    <row r="135" spans="1:6" s="37" customFormat="1" x14ac:dyDescent="0.3">
      <c r="A135" s="40">
        <f>IF(B135='[1]situacion financiera'!A13,'[1]situacion financiera'!B13)</f>
        <v>8</v>
      </c>
      <c r="B135" s="41" t="s">
        <v>93</v>
      </c>
      <c r="C135" s="41"/>
      <c r="D135" s="35"/>
      <c r="E135" s="35"/>
      <c r="F135" s="42"/>
    </row>
    <row r="136" spans="1:6" s="37" customFormat="1" ht="27" customHeight="1" x14ac:dyDescent="0.3">
      <c r="A136" s="40"/>
      <c r="B136" s="202" t="s">
        <v>94</v>
      </c>
      <c r="C136" s="203"/>
      <c r="D136" s="203"/>
      <c r="E136" s="203"/>
      <c r="F136" s="42"/>
    </row>
    <row r="137" spans="1:6" s="37" customFormat="1" x14ac:dyDescent="0.3">
      <c r="A137" s="40"/>
      <c r="B137" s="69" t="s">
        <v>95</v>
      </c>
      <c r="C137" s="44"/>
      <c r="D137" s="64">
        <v>16792481.09</v>
      </c>
      <c r="E137" s="64">
        <v>16904011.890000001</v>
      </c>
      <c r="F137" s="70"/>
    </row>
    <row r="138" spans="1:6" s="37" customFormat="1" ht="15" thickBot="1" x14ac:dyDescent="0.35">
      <c r="A138" s="40"/>
      <c r="B138" s="41" t="s">
        <v>96</v>
      </c>
      <c r="C138" s="41"/>
      <c r="D138" s="66">
        <f>SUM(D137:D137)</f>
        <v>16792481.09</v>
      </c>
      <c r="E138" s="66">
        <f>SUM(E137:E137)</f>
        <v>16904011.890000001</v>
      </c>
      <c r="F138" s="61"/>
    </row>
    <row r="139" spans="1:6" s="37" customFormat="1" ht="15" thickTop="1" x14ac:dyDescent="0.3">
      <c r="A139" s="40"/>
      <c r="B139" s="41"/>
      <c r="C139" s="41"/>
      <c r="D139" s="71"/>
      <c r="E139" s="71"/>
      <c r="F139" s="61"/>
    </row>
    <row r="140" spans="1:6" s="37" customFormat="1" x14ac:dyDescent="0.3">
      <c r="A140" s="40" t="str">
        <f>+'[1]situacion financiera'!B14</f>
        <v>8-a</v>
      </c>
      <c r="B140" s="33" t="s">
        <v>97</v>
      </c>
      <c r="C140" s="41"/>
      <c r="D140" s="71"/>
      <c r="E140" s="71"/>
      <c r="F140" s="61"/>
    </row>
    <row r="141" spans="1:6" s="37" customFormat="1" x14ac:dyDescent="0.3">
      <c r="A141" s="40"/>
      <c r="B141" s="34" t="s">
        <v>84</v>
      </c>
      <c r="C141" s="41"/>
      <c r="D141" s="71"/>
      <c r="E141" s="71"/>
      <c r="F141" s="61"/>
    </row>
    <row r="142" spans="1:6" s="37" customFormat="1" x14ac:dyDescent="0.3">
      <c r="A142" s="40"/>
      <c r="B142" s="72" t="s">
        <v>98</v>
      </c>
      <c r="C142" s="62"/>
      <c r="D142" s="64">
        <v>10772854.16</v>
      </c>
      <c r="E142" s="64">
        <v>10964768.59</v>
      </c>
      <c r="F142" s="42"/>
    </row>
    <row r="143" spans="1:6" s="37" customFormat="1" x14ac:dyDescent="0.3">
      <c r="A143" s="40"/>
      <c r="B143" s="72" t="s">
        <v>99</v>
      </c>
      <c r="C143" s="62"/>
      <c r="D143" s="73">
        <v>15622776.49</v>
      </c>
      <c r="E143" s="73">
        <v>0</v>
      </c>
      <c r="F143" s="42"/>
    </row>
    <row r="144" spans="1:6" s="37" customFormat="1" ht="15" hidden="1" thickBot="1" x14ac:dyDescent="0.35">
      <c r="A144" s="40" t="b">
        <f>IF(B144='[1]situacion financiera'!A14,'[1]situacion financiera'!B14)</f>
        <v>0</v>
      </c>
      <c r="B144" s="41" t="s">
        <v>100</v>
      </c>
      <c r="C144" s="41"/>
      <c r="D144" s="66">
        <f>SUM(D142:D143)</f>
        <v>26395630.649999999</v>
      </c>
      <c r="E144" s="66">
        <f>SUM(E142:E142)</f>
        <v>10964768.59</v>
      </c>
      <c r="F144" s="42"/>
    </row>
    <row r="145" spans="1:7" s="37" customFormat="1" hidden="1" x14ac:dyDescent="0.3">
      <c r="A145" s="40"/>
      <c r="B145" s="62" t="s">
        <v>84</v>
      </c>
      <c r="C145" s="62"/>
      <c r="D145" s="63"/>
      <c r="E145" s="63"/>
      <c r="F145" s="42"/>
    </row>
    <row r="146" spans="1:7" s="37" customFormat="1" hidden="1" x14ac:dyDescent="0.3">
      <c r="A146" s="40"/>
      <c r="B146" s="69" t="s">
        <v>101</v>
      </c>
      <c r="C146" s="69"/>
      <c r="D146" s="74">
        <f>SUM(D147:D148)</f>
        <v>0</v>
      </c>
      <c r="E146" s="74">
        <f>SUM(E147:E148)</f>
        <v>0</v>
      </c>
      <c r="F146" s="75"/>
    </row>
    <row r="147" spans="1:7" s="37" customFormat="1" hidden="1" x14ac:dyDescent="0.3">
      <c r="A147" s="40"/>
      <c r="B147" s="76" t="s">
        <v>102</v>
      </c>
      <c r="C147" s="76"/>
      <c r="D147" s="77">
        <v>0</v>
      </c>
      <c r="E147" s="77">
        <v>0</v>
      </c>
      <c r="F147" s="70"/>
    </row>
    <row r="148" spans="1:7" s="37" customFormat="1" hidden="1" x14ac:dyDescent="0.3">
      <c r="A148" s="40"/>
      <c r="B148" s="76" t="s">
        <v>103</v>
      </c>
      <c r="C148" s="76"/>
      <c r="D148" s="77">
        <v>0</v>
      </c>
      <c r="E148" s="77">
        <v>0</v>
      </c>
      <c r="F148" s="65"/>
    </row>
    <row r="149" spans="1:7" s="37" customFormat="1" hidden="1" x14ac:dyDescent="0.3">
      <c r="A149" s="40"/>
      <c r="B149" s="69" t="s">
        <v>104</v>
      </c>
      <c r="C149" s="69"/>
      <c r="D149" s="78">
        <f>SUM(D150:D151)</f>
        <v>0</v>
      </c>
      <c r="E149" s="78">
        <f>SUM(E150:E151)</f>
        <v>0</v>
      </c>
      <c r="F149" s="49"/>
    </row>
    <row r="150" spans="1:7" s="37" customFormat="1" hidden="1" x14ac:dyDescent="0.3">
      <c r="A150" s="40"/>
      <c r="B150" s="76" t="s">
        <v>105</v>
      </c>
      <c r="C150" s="76"/>
      <c r="D150" s="64">
        <v>0</v>
      </c>
      <c r="E150" s="64">
        <v>0</v>
      </c>
      <c r="F150" s="70"/>
    </row>
    <row r="151" spans="1:7" s="37" customFormat="1" hidden="1" x14ac:dyDescent="0.3">
      <c r="A151" s="40"/>
      <c r="B151" s="76" t="s">
        <v>106</v>
      </c>
      <c r="C151" s="76"/>
      <c r="D151" s="77">
        <v>0</v>
      </c>
      <c r="E151" s="77">
        <v>0</v>
      </c>
      <c r="F151" s="65"/>
    </row>
    <row r="152" spans="1:7" s="37" customFormat="1" hidden="1" x14ac:dyDescent="0.3">
      <c r="A152" s="40"/>
      <c r="B152" s="69" t="s">
        <v>107</v>
      </c>
      <c r="C152" s="69"/>
      <c r="D152" s="79">
        <v>0</v>
      </c>
      <c r="E152" s="79">
        <v>0</v>
      </c>
      <c r="F152" s="75"/>
      <c r="G152" s="80"/>
    </row>
    <row r="153" spans="1:7" s="37" customFormat="1" hidden="1" x14ac:dyDescent="0.3">
      <c r="A153" s="40"/>
      <c r="B153" s="69" t="s">
        <v>108</v>
      </c>
      <c r="C153" s="69"/>
      <c r="D153" s="81">
        <v>0</v>
      </c>
      <c r="E153" s="79">
        <v>0</v>
      </c>
      <c r="F153" s="82"/>
    </row>
    <row r="154" spans="1:7" s="37" customFormat="1" hidden="1" x14ac:dyDescent="0.3">
      <c r="A154" s="40"/>
      <c r="B154" s="69" t="s">
        <v>109</v>
      </c>
      <c r="C154" s="69"/>
      <c r="D154" s="79">
        <v>0</v>
      </c>
      <c r="E154" s="79">
        <v>0</v>
      </c>
      <c r="F154" s="82"/>
    </row>
    <row r="155" spans="1:7" s="37" customFormat="1" hidden="1" x14ac:dyDescent="0.3">
      <c r="A155" s="40"/>
      <c r="B155" s="69" t="s">
        <v>110</v>
      </c>
      <c r="C155" s="69"/>
      <c r="D155" s="79">
        <v>0</v>
      </c>
      <c r="E155" s="79">
        <v>0</v>
      </c>
      <c r="F155" s="75"/>
    </row>
    <row r="156" spans="1:7" s="37" customFormat="1" ht="15" hidden="1" thickBot="1" x14ac:dyDescent="0.35">
      <c r="A156" s="40"/>
      <c r="B156" s="41" t="s">
        <v>111</v>
      </c>
      <c r="C156" s="41"/>
      <c r="D156" s="83">
        <f>D149+D152+D153+D146+D154+D155</f>
        <v>0</v>
      </c>
      <c r="E156" s="83">
        <f>E149+E152+E153+E146+E154+E155</f>
        <v>0</v>
      </c>
      <c r="F156" s="49"/>
    </row>
    <row r="157" spans="1:7" s="37" customFormat="1" hidden="1" x14ac:dyDescent="0.3">
      <c r="A157" s="40"/>
      <c r="B157" s="214"/>
      <c r="C157" s="215"/>
      <c r="D157" s="215"/>
      <c r="E157" s="215"/>
      <c r="F157" s="84"/>
    </row>
    <row r="158" spans="1:7" s="37" customFormat="1" hidden="1" x14ac:dyDescent="0.3">
      <c r="A158" s="40"/>
      <c r="B158" s="216"/>
      <c r="C158" s="217"/>
      <c r="D158" s="217"/>
      <c r="E158" s="217"/>
      <c r="F158" s="85"/>
    </row>
    <row r="159" spans="1:7" s="37" customFormat="1" ht="15" thickBot="1" x14ac:dyDescent="0.35">
      <c r="A159" s="40"/>
      <c r="B159" s="63"/>
      <c r="C159" s="63"/>
      <c r="D159" s="86">
        <f>SUM(D142:D143)</f>
        <v>26395630.649999999</v>
      </c>
      <c r="E159" s="86">
        <f>SUM(E142:E143)</f>
        <v>10964768.59</v>
      </c>
      <c r="F159" s="85"/>
    </row>
    <row r="160" spans="1:7" s="37" customFormat="1" ht="15" thickTop="1" x14ac:dyDescent="0.3">
      <c r="A160" s="40"/>
      <c r="B160" s="63"/>
      <c r="C160" s="63"/>
      <c r="D160" s="63"/>
      <c r="E160" s="63"/>
      <c r="F160" s="85"/>
    </row>
    <row r="161" spans="1:6" s="37" customFormat="1" x14ac:dyDescent="0.3">
      <c r="A161" s="40">
        <f>IF(B161='[1]situacion financiera'!A18,'[1]situacion financiera'!B18)</f>
        <v>9</v>
      </c>
      <c r="B161" s="41" t="s">
        <v>112</v>
      </c>
      <c r="C161" s="41"/>
      <c r="D161" s="35"/>
      <c r="E161" s="35"/>
      <c r="F161" s="42"/>
    </row>
    <row r="162" spans="1:6" s="37" customFormat="1" ht="28.5" customHeight="1" x14ac:dyDescent="0.3">
      <c r="A162" s="40"/>
      <c r="B162" s="202" t="s">
        <v>113</v>
      </c>
      <c r="C162" s="203"/>
      <c r="D162" s="203"/>
      <c r="E162" s="203"/>
      <c r="F162" s="42"/>
    </row>
    <row r="163" spans="1:6" s="37" customFormat="1" x14ac:dyDescent="0.3">
      <c r="A163" s="40"/>
      <c r="B163" s="44" t="s">
        <v>114</v>
      </c>
      <c r="C163" s="44"/>
      <c r="D163" s="50">
        <v>72443298.890000001</v>
      </c>
      <c r="E163" s="50">
        <v>73921733.560000002</v>
      </c>
      <c r="F163" s="65"/>
    </row>
    <row r="164" spans="1:6" s="37" customFormat="1" x14ac:dyDescent="0.3">
      <c r="A164" s="40"/>
      <c r="B164" s="44" t="s">
        <v>115</v>
      </c>
      <c r="C164" s="44"/>
      <c r="D164" s="50">
        <v>1099378133.55</v>
      </c>
      <c r="E164" s="50">
        <v>1121814421.99</v>
      </c>
      <c r="F164" s="65"/>
    </row>
    <row r="165" spans="1:6" s="37" customFormat="1" x14ac:dyDescent="0.3">
      <c r="A165" s="40"/>
      <c r="B165" s="44" t="s">
        <v>116</v>
      </c>
      <c r="C165" s="44"/>
      <c r="D165" s="50">
        <v>132513182.34</v>
      </c>
      <c r="E165" s="50">
        <v>115874652</v>
      </c>
      <c r="F165" s="65"/>
    </row>
    <row r="166" spans="1:6" s="37" customFormat="1" hidden="1" x14ac:dyDescent="0.3">
      <c r="A166" s="40"/>
      <c r="B166" s="44" t="s">
        <v>91</v>
      </c>
      <c r="C166" s="44"/>
      <c r="D166" s="50">
        <v>0</v>
      </c>
      <c r="E166" s="50">
        <v>0</v>
      </c>
      <c r="F166" s="65"/>
    </row>
    <row r="167" spans="1:6" s="37" customFormat="1" x14ac:dyDescent="0.3">
      <c r="A167" s="40"/>
      <c r="B167" s="44" t="s">
        <v>117</v>
      </c>
      <c r="C167" s="44"/>
      <c r="D167" s="50">
        <v>263470199</v>
      </c>
      <c r="E167" s="50">
        <v>263470199.40000001</v>
      </c>
      <c r="F167" s="65"/>
    </row>
    <row r="168" spans="1:6" s="37" customFormat="1" ht="15" thickBot="1" x14ac:dyDescent="0.35">
      <c r="A168" s="40"/>
      <c r="B168" s="41" t="s">
        <v>118</v>
      </c>
      <c r="C168" s="41"/>
      <c r="D168" s="66">
        <f>SUM(D163:D167)</f>
        <v>1567804813.78</v>
      </c>
      <c r="E168" s="66">
        <f>SUM(E163:E167)</f>
        <v>1575081006.95</v>
      </c>
      <c r="F168" s="61"/>
    </row>
    <row r="169" spans="1:6" s="37" customFormat="1" ht="15" thickTop="1" x14ac:dyDescent="0.3">
      <c r="A169" s="40"/>
      <c r="B169" s="41"/>
      <c r="C169" s="41"/>
      <c r="D169" s="71"/>
      <c r="E169" s="71"/>
      <c r="F169" s="61"/>
    </row>
    <row r="170" spans="1:6" s="37" customFormat="1" x14ac:dyDescent="0.3">
      <c r="A170" s="40" t="s">
        <v>119</v>
      </c>
      <c r="B170" s="41" t="s">
        <v>120</v>
      </c>
      <c r="C170" s="41"/>
      <c r="D170" s="71"/>
      <c r="E170" s="71"/>
      <c r="F170" s="61"/>
    </row>
    <row r="171" spans="1:6" s="37" customFormat="1" x14ac:dyDescent="0.3">
      <c r="A171" s="40"/>
      <c r="B171" s="62" t="s">
        <v>121</v>
      </c>
      <c r="C171" s="41"/>
      <c r="D171" s="71"/>
      <c r="E171" s="71"/>
      <c r="F171" s="61"/>
    </row>
    <row r="172" spans="1:6" s="37" customFormat="1" x14ac:dyDescent="0.3">
      <c r="A172" s="40"/>
      <c r="B172" s="62" t="s">
        <v>122</v>
      </c>
      <c r="C172" s="62"/>
      <c r="D172" s="87">
        <v>1478434.67</v>
      </c>
      <c r="E172" s="87">
        <v>0</v>
      </c>
      <c r="F172" s="61"/>
    </row>
    <row r="173" spans="1:6" s="37" customFormat="1" x14ac:dyDescent="0.3">
      <c r="A173" s="40"/>
      <c r="B173" s="62" t="s">
        <v>123</v>
      </c>
      <c r="C173" s="62"/>
      <c r="D173" s="87">
        <v>2704350.66</v>
      </c>
      <c r="E173" s="87">
        <v>0</v>
      </c>
      <c r="F173" s="61"/>
    </row>
    <row r="174" spans="1:6" s="37" customFormat="1" x14ac:dyDescent="0.3">
      <c r="A174" s="40"/>
      <c r="B174" s="62" t="s">
        <v>124</v>
      </c>
      <c r="C174" s="62"/>
      <c r="D174" s="88">
        <v>22436288</v>
      </c>
      <c r="E174" s="88">
        <v>0</v>
      </c>
      <c r="F174" s="61"/>
    </row>
    <row r="175" spans="1:6" s="37" customFormat="1" ht="15" thickBot="1" x14ac:dyDescent="0.35">
      <c r="A175" s="40"/>
      <c r="B175" s="41" t="s">
        <v>125</v>
      </c>
      <c r="C175" s="41"/>
      <c r="D175" s="66">
        <f>SUM(D172:D174)</f>
        <v>26619073.329999998</v>
      </c>
      <c r="E175" s="66">
        <f>SUM(E172:E174)</f>
        <v>0</v>
      </c>
      <c r="F175" s="61"/>
    </row>
    <row r="176" spans="1:6" s="37" customFormat="1" ht="15" thickTop="1" x14ac:dyDescent="0.3">
      <c r="A176" s="40"/>
      <c r="B176" s="41"/>
      <c r="C176" s="41"/>
      <c r="D176" s="71"/>
      <c r="E176" s="71"/>
      <c r="F176" s="61"/>
    </row>
    <row r="177" spans="1:7" ht="15" thickBot="1" x14ac:dyDescent="0.35">
      <c r="A177" s="40"/>
      <c r="B177" s="41" t="s">
        <v>126</v>
      </c>
      <c r="C177" s="62"/>
      <c r="D177" s="89">
        <f>+D168+D175</f>
        <v>1594423887.1099999</v>
      </c>
      <c r="E177" s="90">
        <f>SUM(E175)</f>
        <v>0</v>
      </c>
      <c r="F177" s="91"/>
    </row>
    <row r="178" spans="1:7" ht="15" thickTop="1" x14ac:dyDescent="0.3">
      <c r="A178" s="40"/>
      <c r="B178" s="62"/>
      <c r="C178" s="62"/>
      <c r="D178" s="63"/>
      <c r="E178" s="68"/>
      <c r="F178" s="91"/>
    </row>
    <row r="179" spans="1:7" x14ac:dyDescent="0.3">
      <c r="A179" s="40">
        <f>IF(B179='[1]situacion financiera'!A19,'[1]situacion financiera'!B19)</f>
        <v>10</v>
      </c>
      <c r="B179" s="41" t="s">
        <v>127</v>
      </c>
      <c r="C179" s="41"/>
      <c r="D179" s="35"/>
      <c r="E179" s="35"/>
      <c r="F179" s="91"/>
    </row>
    <row r="180" spans="1:7" ht="30" customHeight="1" x14ac:dyDescent="0.3">
      <c r="A180" s="40"/>
      <c r="B180" s="202" t="s">
        <v>128</v>
      </c>
      <c r="C180" s="203"/>
      <c r="D180" s="203"/>
      <c r="E180" s="203"/>
      <c r="F180" s="91"/>
    </row>
    <row r="181" spans="1:7" x14ac:dyDescent="0.3">
      <c r="A181" s="40"/>
      <c r="B181" s="43" t="s">
        <v>129</v>
      </c>
      <c r="C181" s="43"/>
      <c r="D181" s="92">
        <f>+'[1]Activos Fijos..'!B23</f>
        <v>77740571.75</v>
      </c>
      <c r="E181" s="92">
        <f>+'[1]Activos Fijos..'!B8</f>
        <v>99642557</v>
      </c>
      <c r="F181" s="93"/>
    </row>
    <row r="182" spans="1:7" x14ac:dyDescent="0.3">
      <c r="A182" s="40"/>
      <c r="B182" s="44" t="s">
        <v>105</v>
      </c>
      <c r="C182" s="44"/>
      <c r="D182" s="77">
        <f>+'[1]Activos Fijos..'!B23</f>
        <v>77740571.75</v>
      </c>
      <c r="E182" s="77">
        <f>+'[1]ACTIVOS FIJOS'!B8</f>
        <v>99642557</v>
      </c>
      <c r="F182" s="94"/>
    </row>
    <row r="183" spans="1:7" hidden="1" x14ac:dyDescent="0.3">
      <c r="A183" s="40"/>
      <c r="B183" s="44" t="s">
        <v>130</v>
      </c>
      <c r="C183" s="44"/>
      <c r="D183" s="77">
        <f>+'[1]ACTIVOS FIJOS'!C30</f>
        <v>0</v>
      </c>
      <c r="E183" s="77">
        <f>+'[1]ACTIVOS FIJOS'!C8</f>
        <v>0</v>
      </c>
      <c r="F183" s="94"/>
    </row>
    <row r="184" spans="1:7" hidden="1" x14ac:dyDescent="0.3">
      <c r="A184" s="40"/>
      <c r="B184" s="44" t="s">
        <v>131</v>
      </c>
      <c r="C184" s="44"/>
      <c r="D184" s="77">
        <f>+'[1]ACTIVOS FIJOS'!D30</f>
        <v>0</v>
      </c>
      <c r="E184" s="77">
        <f>+'[1]ACTIVOS FIJOS'!D8</f>
        <v>0</v>
      </c>
      <c r="F184" s="94"/>
    </row>
    <row r="185" spans="1:7" hidden="1" x14ac:dyDescent="0.3">
      <c r="A185" s="40"/>
      <c r="B185" s="44" t="s">
        <v>132</v>
      </c>
      <c r="C185" s="44"/>
      <c r="D185" s="77">
        <v>0</v>
      </c>
      <c r="E185" s="77">
        <v>0</v>
      </c>
      <c r="F185" s="95"/>
    </row>
    <row r="186" spans="1:7" x14ac:dyDescent="0.3">
      <c r="A186" s="40"/>
      <c r="B186" s="44"/>
      <c r="C186" s="44"/>
      <c r="D186" s="50"/>
      <c r="E186" s="96"/>
      <c r="F186" s="97"/>
    </row>
    <row r="187" spans="1:7" x14ac:dyDescent="0.3">
      <c r="A187" s="40"/>
      <c r="B187" s="43" t="s">
        <v>133</v>
      </c>
      <c r="C187" s="43"/>
      <c r="D187" s="98">
        <f>D188+D193</f>
        <v>30018029.27</v>
      </c>
      <c r="E187" s="98">
        <f>+E188</f>
        <v>31273480.089999996</v>
      </c>
      <c r="F187" s="99"/>
    </row>
    <row r="188" spans="1:7" x14ac:dyDescent="0.3">
      <c r="A188" s="40"/>
      <c r="B188" s="44" t="s">
        <v>134</v>
      </c>
      <c r="C188" s="44"/>
      <c r="D188" s="100">
        <f>SUM(D189:D192)</f>
        <v>30018029.27</v>
      </c>
      <c r="E188" s="100">
        <f>SUM(E189:E192)</f>
        <v>31273480.089999996</v>
      </c>
      <c r="F188" s="101"/>
    </row>
    <row r="189" spans="1:7" x14ac:dyDescent="0.3">
      <c r="A189" s="40"/>
      <c r="B189" s="44" t="s">
        <v>105</v>
      </c>
      <c r="C189" s="44"/>
      <c r="D189" s="64">
        <f>+'[1]Activos Fijos..'!C23</f>
        <v>62772570.969999999</v>
      </c>
      <c r="E189" s="64">
        <f>+'[1]Activos Fijos..'!C8</f>
        <v>62772570.969999999</v>
      </c>
      <c r="F189" s="95"/>
    </row>
    <row r="190" spans="1:7" x14ac:dyDescent="0.3">
      <c r="A190" s="40"/>
      <c r="B190" s="44" t="s">
        <v>130</v>
      </c>
      <c r="C190" s="44"/>
      <c r="D190" s="64">
        <f>+'[1]ACTIVOS FIJOS'!C31</f>
        <v>0</v>
      </c>
      <c r="E190" s="64">
        <f>+'[1]ACTIVOS FIJOS'!C9</f>
        <v>0</v>
      </c>
      <c r="F190" s="95"/>
    </row>
    <row r="191" spans="1:7" x14ac:dyDescent="0.3">
      <c r="A191" s="40"/>
      <c r="B191" s="44" t="s">
        <v>131</v>
      </c>
      <c r="C191" s="44"/>
      <c r="D191" s="64">
        <f>+'[1]ACTIVOS FIJOS'!D31</f>
        <v>0</v>
      </c>
      <c r="E191" s="64">
        <f>+'[1]ACTIVOS FIJOS'!D9</f>
        <v>0</v>
      </c>
      <c r="F191" s="95"/>
      <c r="G191" s="102"/>
    </row>
    <row r="192" spans="1:7" x14ac:dyDescent="0.3">
      <c r="A192" s="40"/>
      <c r="B192" s="44" t="s">
        <v>135</v>
      </c>
      <c r="C192" s="44"/>
      <c r="D192" s="201">
        <f>-'[1]Activos Fijos..'!C33</f>
        <v>-32754541.699999999</v>
      </c>
      <c r="E192" s="201">
        <f>-'[1]Activos Fijos..'!C18</f>
        <v>-31499090.880000003</v>
      </c>
      <c r="F192" s="94"/>
    </row>
    <row r="193" spans="1:8" hidden="1" x14ac:dyDescent="0.3">
      <c r="A193" s="40"/>
      <c r="B193" s="43" t="s">
        <v>136</v>
      </c>
      <c r="C193" s="43"/>
      <c r="D193" s="98">
        <f>SUM(D194:D197)</f>
        <v>0</v>
      </c>
      <c r="E193" s="98">
        <f>SUM(E194:E197)</f>
        <v>0</v>
      </c>
      <c r="F193" s="99"/>
    </row>
    <row r="194" spans="1:8" hidden="1" x14ac:dyDescent="0.3">
      <c r="A194" s="40"/>
      <c r="B194" s="44" t="s">
        <v>105</v>
      </c>
      <c r="C194" s="44"/>
      <c r="D194" s="64">
        <v>0</v>
      </c>
      <c r="E194" s="64">
        <v>0</v>
      </c>
      <c r="F194" s="91"/>
    </row>
    <row r="195" spans="1:8" hidden="1" x14ac:dyDescent="0.3">
      <c r="A195" s="40"/>
      <c r="B195" s="44" t="s">
        <v>130</v>
      </c>
      <c r="C195" s="44"/>
      <c r="D195" s="64"/>
      <c r="E195" s="64"/>
      <c r="F195" s="91"/>
    </row>
    <row r="196" spans="1:8" hidden="1" x14ac:dyDescent="0.3">
      <c r="A196" s="40"/>
      <c r="B196" s="44" t="s">
        <v>131</v>
      </c>
      <c r="C196" s="44"/>
      <c r="D196" s="64"/>
      <c r="E196" s="64"/>
      <c r="F196" s="91"/>
    </row>
    <row r="197" spans="1:8" hidden="1" x14ac:dyDescent="0.3">
      <c r="A197" s="40"/>
      <c r="B197" s="44" t="s">
        <v>135</v>
      </c>
      <c r="C197" s="44"/>
      <c r="D197" s="77">
        <v>0</v>
      </c>
      <c r="E197" s="77">
        <v>0</v>
      </c>
      <c r="F197" s="94"/>
    </row>
    <row r="198" spans="1:8" x14ac:dyDescent="0.3">
      <c r="A198" s="40"/>
      <c r="B198" s="44"/>
      <c r="C198" s="44"/>
      <c r="D198" s="77"/>
      <c r="E198" s="77"/>
      <c r="F198" s="97"/>
    </row>
    <row r="199" spans="1:8" x14ac:dyDescent="0.3">
      <c r="A199" s="40"/>
      <c r="B199" s="103" t="s">
        <v>137</v>
      </c>
      <c r="C199" s="43"/>
      <c r="D199" s="98">
        <f>SUM(D200:D203)</f>
        <v>6794171.0500000007</v>
      </c>
      <c r="E199" s="98">
        <f>SUM(E200:E203)</f>
        <v>7929685.8399999999</v>
      </c>
      <c r="F199" s="99"/>
    </row>
    <row r="200" spans="1:8" x14ac:dyDescent="0.3">
      <c r="A200" s="40"/>
      <c r="B200" s="44" t="s">
        <v>105</v>
      </c>
      <c r="C200" s="44"/>
      <c r="D200" s="64">
        <f>+'[1]Activos Fijos..'!D23</f>
        <v>20444234.629999999</v>
      </c>
      <c r="E200" s="64">
        <f>+'[1]Activos Fijos..'!D8</f>
        <v>18923279.920000002</v>
      </c>
      <c r="F200" s="94"/>
    </row>
    <row r="201" spans="1:8" x14ac:dyDescent="0.3">
      <c r="A201" s="40"/>
      <c r="B201" s="44" t="s">
        <v>130</v>
      </c>
      <c r="C201" s="44"/>
      <c r="D201" s="64">
        <f>+'[1]Activos Fijos..'!D25</f>
        <v>47199.98</v>
      </c>
      <c r="E201" s="64">
        <f>+'[1]Activos Fijos..'!D10</f>
        <v>1289619.99</v>
      </c>
      <c r="F201" s="94"/>
    </row>
    <row r="202" spans="1:8" x14ac:dyDescent="0.3">
      <c r="A202" s="40"/>
      <c r="B202" s="44" t="s">
        <v>131</v>
      </c>
      <c r="C202" s="44"/>
      <c r="D202" s="64">
        <f>+'[1]ACTIVOS FIJOS'!D33+'[1]ACTIVOS FIJOS'!D35</f>
        <v>0</v>
      </c>
      <c r="E202" s="64">
        <f>+'[1]ACTIVOS FIJOS'!D11+'[1]ACTIVOS FIJOS'!D13</f>
        <v>0</v>
      </c>
      <c r="F202" s="94"/>
      <c r="H202" s="5" t="s">
        <v>138</v>
      </c>
    </row>
    <row r="203" spans="1:8" x14ac:dyDescent="0.3">
      <c r="A203" s="40"/>
      <c r="B203" s="44" t="s">
        <v>135</v>
      </c>
      <c r="C203" s="44"/>
      <c r="D203" s="201">
        <f>-'[1]Activos Fijos..'!D33</f>
        <v>-13697263.559999999</v>
      </c>
      <c r="E203" s="201">
        <f>-'[1]Activos Fijos..'!D18</f>
        <v>-12283214.07</v>
      </c>
      <c r="F203" s="94"/>
    </row>
    <row r="204" spans="1:8" x14ac:dyDescent="0.3">
      <c r="A204" s="40"/>
      <c r="B204" s="44"/>
      <c r="C204" s="44"/>
      <c r="D204" s="77"/>
      <c r="E204" s="77"/>
      <c r="F204" s="94"/>
    </row>
    <row r="205" spans="1:8" x14ac:dyDescent="0.3">
      <c r="A205" s="40"/>
      <c r="B205" s="104" t="s">
        <v>139</v>
      </c>
      <c r="C205" s="44"/>
      <c r="D205" s="98">
        <f>SUM(D206:D210)</f>
        <v>16115077.13000001</v>
      </c>
      <c r="E205" s="98">
        <f>SUM(E206:E210)</f>
        <v>13572478.780000009</v>
      </c>
      <c r="F205" s="94"/>
      <c r="H205" s="5" t="s">
        <v>140</v>
      </c>
    </row>
    <row r="206" spans="1:8" x14ac:dyDescent="0.3">
      <c r="A206" s="40"/>
      <c r="B206" s="105" t="s">
        <v>105</v>
      </c>
      <c r="C206" s="44"/>
      <c r="D206" s="64">
        <f>+'[1]Activos Fijos..'!E23</f>
        <v>77814810.310000002</v>
      </c>
      <c r="E206" s="64">
        <f>+'[1]Activos Fijos..'!E8</f>
        <v>76431517.590000004</v>
      </c>
      <c r="F206" s="94"/>
    </row>
    <row r="207" spans="1:8" x14ac:dyDescent="0.3">
      <c r="A207" s="40"/>
      <c r="B207" s="105" t="s">
        <v>141</v>
      </c>
      <c r="C207" s="44"/>
      <c r="D207" s="64">
        <f>+'[1]Activos Fijos..'!E24</f>
        <v>31596</v>
      </c>
      <c r="E207" s="64">
        <f>+'[1]Activos Fijos..'!E9</f>
        <v>63729.56</v>
      </c>
      <c r="F207" s="94"/>
    </row>
    <row r="208" spans="1:8" x14ac:dyDescent="0.3">
      <c r="A208" s="40"/>
      <c r="B208" s="105" t="s">
        <v>130</v>
      </c>
      <c r="C208" s="44"/>
      <c r="D208" s="64">
        <f>+'[1]Activos Fijos..'!E25</f>
        <v>4602798.12</v>
      </c>
      <c r="E208" s="64">
        <f>+'[1]Activos Fijos..'!E10</f>
        <v>94437.36</v>
      </c>
      <c r="F208" s="94"/>
    </row>
    <row r="209" spans="1:6" x14ac:dyDescent="0.3">
      <c r="A209" s="40"/>
      <c r="B209" s="105" t="s">
        <v>131</v>
      </c>
      <c r="C209" s="44"/>
      <c r="D209" s="87">
        <v>0</v>
      </c>
      <c r="E209" s="87">
        <v>0</v>
      </c>
      <c r="F209" s="94"/>
    </row>
    <row r="210" spans="1:6" x14ac:dyDescent="0.3">
      <c r="A210" s="40"/>
      <c r="B210" s="105" t="s">
        <v>135</v>
      </c>
      <c r="C210" s="44"/>
      <c r="D210" s="201">
        <f>-'[1]Activos Fijos..'!E33</f>
        <v>-66334127.299999997</v>
      </c>
      <c r="E210" s="201">
        <f>-'[1]Activos Fijos..'!E18</f>
        <v>-63017205.729999997</v>
      </c>
      <c r="F210" s="94"/>
    </row>
    <row r="211" spans="1:6" x14ac:dyDescent="0.3">
      <c r="A211" s="40"/>
      <c r="B211" s="44"/>
      <c r="C211" s="44"/>
      <c r="D211" s="77"/>
      <c r="E211" s="77"/>
      <c r="F211" s="94"/>
    </row>
    <row r="212" spans="1:6" x14ac:dyDescent="0.3">
      <c r="A212" s="40"/>
      <c r="B212" s="69" t="s">
        <v>142</v>
      </c>
      <c r="C212" s="44"/>
      <c r="D212" s="98">
        <f>SUM(D213:D217)</f>
        <v>11763815.089999989</v>
      </c>
      <c r="E212" s="98">
        <f>SUM(E213:E217)</f>
        <v>18673423.979999989</v>
      </c>
      <c r="F212" s="94"/>
    </row>
    <row r="213" spans="1:6" x14ac:dyDescent="0.3">
      <c r="A213" s="40"/>
      <c r="B213" s="44" t="s">
        <v>105</v>
      </c>
      <c r="C213" s="44"/>
      <c r="D213" s="77">
        <f>+'[1]Activos Fijos..'!F23</f>
        <v>119937791.38</v>
      </c>
      <c r="E213" s="77">
        <f>+'[1]Activos Fijos..'!F8</f>
        <v>119937791.38</v>
      </c>
      <c r="F213" s="94"/>
    </row>
    <row r="214" spans="1:6" x14ac:dyDescent="0.3">
      <c r="A214" s="40"/>
      <c r="B214" s="105" t="s">
        <v>141</v>
      </c>
      <c r="C214" s="44"/>
      <c r="D214" s="87">
        <v>0</v>
      </c>
      <c r="E214" s="87">
        <v>0</v>
      </c>
      <c r="F214" s="94"/>
    </row>
    <row r="215" spans="1:6" x14ac:dyDescent="0.3">
      <c r="A215" s="106"/>
      <c r="B215" s="44" t="s">
        <v>130</v>
      </c>
      <c r="C215" s="44"/>
      <c r="D215" s="87">
        <v>0</v>
      </c>
      <c r="E215" s="87">
        <v>0</v>
      </c>
      <c r="F215" s="94"/>
    </row>
    <row r="216" spans="1:6" x14ac:dyDescent="0.3">
      <c r="A216" s="106"/>
      <c r="B216" s="44" t="s">
        <v>131</v>
      </c>
      <c r="C216" s="44"/>
      <c r="D216" s="87">
        <v>0</v>
      </c>
      <c r="E216" s="87">
        <v>0</v>
      </c>
      <c r="F216" s="94"/>
    </row>
    <row r="217" spans="1:6" x14ac:dyDescent="0.3">
      <c r="A217" s="40"/>
      <c r="B217" s="44" t="s">
        <v>135</v>
      </c>
      <c r="C217" s="107"/>
      <c r="D217" s="200">
        <f>-'[1]Activos Fijos..'!F33</f>
        <v>-108173976.29000001</v>
      </c>
      <c r="E217" s="200">
        <f>-'[1]Activos Fijos..'!F18</f>
        <v>-101264367.40000001</v>
      </c>
      <c r="F217" s="97"/>
    </row>
    <row r="218" spans="1:6" ht="12.75" hidden="1" customHeight="1" x14ac:dyDescent="0.3">
      <c r="A218" s="40"/>
      <c r="B218" s="43" t="s">
        <v>143</v>
      </c>
      <c r="C218" s="43"/>
      <c r="D218" s="100">
        <f>SUM(D219:D222)</f>
        <v>0</v>
      </c>
      <c r="E218" s="100">
        <f>SUM(E213:E217)</f>
        <v>18673423.979999989</v>
      </c>
      <c r="F218" s="99"/>
    </row>
    <row r="219" spans="1:6" hidden="1" x14ac:dyDescent="0.3">
      <c r="A219" s="40"/>
      <c r="B219" s="108" t="s">
        <v>144</v>
      </c>
      <c r="C219" s="108"/>
      <c r="D219" s="64">
        <v>0</v>
      </c>
      <c r="E219" s="64">
        <v>0</v>
      </c>
      <c r="F219" s="101"/>
    </row>
    <row r="220" spans="1:6" hidden="1" x14ac:dyDescent="0.3">
      <c r="A220" s="40"/>
      <c r="B220" s="44" t="s">
        <v>105</v>
      </c>
      <c r="C220" s="44"/>
      <c r="D220" s="64"/>
      <c r="E220" s="64">
        <v>0</v>
      </c>
      <c r="F220" s="94"/>
    </row>
    <row r="221" spans="1:6" hidden="1" x14ac:dyDescent="0.3">
      <c r="A221" s="40"/>
      <c r="B221" s="44" t="s">
        <v>130</v>
      </c>
      <c r="C221" s="44"/>
      <c r="D221" s="64"/>
      <c r="E221" s="64"/>
      <c r="F221" s="94"/>
    </row>
    <row r="222" spans="1:6" hidden="1" x14ac:dyDescent="0.3">
      <c r="A222" s="40"/>
      <c r="B222" s="44" t="s">
        <v>131</v>
      </c>
      <c r="C222" s="44"/>
      <c r="D222" s="77">
        <v>0</v>
      </c>
      <c r="E222" s="77">
        <v>0</v>
      </c>
      <c r="F222" s="94"/>
    </row>
    <row r="223" spans="1:6" hidden="1" x14ac:dyDescent="0.3">
      <c r="A223" s="40"/>
      <c r="B223" s="44" t="s">
        <v>135</v>
      </c>
      <c r="C223" s="44"/>
      <c r="D223" s="98">
        <f>SUM(D224:D225)</f>
        <v>0</v>
      </c>
      <c r="E223" s="98">
        <f>SUM(E224:E225)</f>
        <v>0</v>
      </c>
      <c r="F223" s="94"/>
    </row>
    <row r="224" spans="1:6" hidden="1" x14ac:dyDescent="0.3">
      <c r="A224" s="40"/>
      <c r="B224" s="43" t="s">
        <v>145</v>
      </c>
      <c r="C224" s="43"/>
      <c r="D224" s="64">
        <v>0</v>
      </c>
      <c r="E224" s="64">
        <v>0</v>
      </c>
      <c r="F224" s="99"/>
    </row>
    <row r="225" spans="1:6" hidden="1" x14ac:dyDescent="0.3">
      <c r="A225" s="40"/>
      <c r="B225" s="44" t="s">
        <v>105</v>
      </c>
      <c r="C225" s="44"/>
      <c r="D225" s="77">
        <v>0</v>
      </c>
      <c r="E225" s="77">
        <v>0</v>
      </c>
      <c r="F225" s="91"/>
    </row>
    <row r="226" spans="1:6" hidden="1" x14ac:dyDescent="0.3">
      <c r="A226" s="40"/>
      <c r="B226" s="44" t="s">
        <v>146</v>
      </c>
      <c r="C226" s="44"/>
      <c r="D226" s="77"/>
      <c r="E226" s="77"/>
      <c r="F226" s="94"/>
    </row>
    <row r="227" spans="1:6" hidden="1" x14ac:dyDescent="0.3">
      <c r="A227" s="40"/>
      <c r="B227" s="44"/>
      <c r="C227" s="44"/>
      <c r="D227" s="81">
        <v>0</v>
      </c>
      <c r="E227" s="81">
        <v>0</v>
      </c>
      <c r="F227" s="94"/>
    </row>
    <row r="228" spans="1:6" ht="15" hidden="1" thickBot="1" x14ac:dyDescent="0.35">
      <c r="A228" s="40"/>
      <c r="B228" s="59" t="s">
        <v>147</v>
      </c>
      <c r="C228" s="59"/>
      <c r="D228" s="109">
        <f>D217+D199+D187+D181+D227</f>
        <v>6378795.7799999863</v>
      </c>
      <c r="E228" s="109">
        <f>E217+E199+E187+E181+E227</f>
        <v>37581355.529999994</v>
      </c>
      <c r="F228" s="110"/>
    </row>
    <row r="229" spans="1:6" x14ac:dyDescent="0.3">
      <c r="A229" s="40"/>
      <c r="B229" s="59"/>
      <c r="C229" s="59"/>
      <c r="D229" s="81"/>
      <c r="E229" s="81"/>
      <c r="F229" s="110"/>
    </row>
    <row r="230" spans="1:6" ht="15" thickBot="1" x14ac:dyDescent="0.35">
      <c r="A230" s="40"/>
      <c r="B230" s="41" t="s">
        <v>148</v>
      </c>
      <c r="C230" s="41"/>
      <c r="D230" s="109">
        <f>+D181+D187+D199+D205+D212</f>
        <v>142431664.28999999</v>
      </c>
      <c r="E230" s="109">
        <f>+E181+E187+E199+E205+E212</f>
        <v>171091625.69</v>
      </c>
      <c r="F230" s="99"/>
    </row>
    <row r="231" spans="1:6" ht="15" thickTop="1" x14ac:dyDescent="0.3">
      <c r="A231" s="40"/>
      <c r="B231" s="41" t="s">
        <v>149</v>
      </c>
      <c r="C231" s="41"/>
      <c r="D231" s="81"/>
      <c r="E231" s="81"/>
      <c r="F231" s="99"/>
    </row>
    <row r="232" spans="1:6" x14ac:dyDescent="0.3">
      <c r="A232" s="40"/>
      <c r="B232" s="41"/>
      <c r="C232" s="41"/>
      <c r="D232" s="81"/>
      <c r="E232" s="81"/>
      <c r="F232" s="99"/>
    </row>
    <row r="233" spans="1:6" x14ac:dyDescent="0.3">
      <c r="A233" s="40"/>
      <c r="B233" s="41" t="s">
        <v>150</v>
      </c>
      <c r="C233" s="41"/>
      <c r="D233" s="81"/>
      <c r="E233" s="81"/>
      <c r="F233" s="99"/>
    </row>
    <row r="234" spans="1:6" x14ac:dyDescent="0.3">
      <c r="A234" s="40"/>
      <c r="B234" s="62" t="s">
        <v>151</v>
      </c>
      <c r="C234" s="41"/>
      <c r="D234" s="81"/>
      <c r="E234" s="81"/>
      <c r="F234" s="99"/>
    </row>
    <row r="235" spans="1:6" x14ac:dyDescent="0.3">
      <c r="A235" s="40"/>
      <c r="B235" s="62" t="s">
        <v>152</v>
      </c>
      <c r="C235" s="41"/>
      <c r="D235" s="81"/>
      <c r="E235" s="81"/>
      <c r="F235" s="99"/>
    </row>
    <row r="236" spans="1:6" x14ac:dyDescent="0.3">
      <c r="A236" s="40"/>
      <c r="B236" s="62" t="s">
        <v>153</v>
      </c>
      <c r="C236" s="41"/>
      <c r="D236" s="81"/>
      <c r="E236" s="81"/>
      <c r="F236" s="99"/>
    </row>
    <row r="237" spans="1:6" x14ac:dyDescent="0.3">
      <c r="A237" s="40"/>
      <c r="B237" s="62" t="s">
        <v>154</v>
      </c>
      <c r="C237" s="41"/>
      <c r="D237" s="81"/>
      <c r="E237" s="81"/>
      <c r="F237" s="99"/>
    </row>
    <row r="238" spans="1:6" x14ac:dyDescent="0.3">
      <c r="A238" s="40">
        <f>IF(B238='[1]situacion financiera'!A20,'[1]situacion financiera'!B20)</f>
        <v>11</v>
      </c>
      <c r="B238" s="111" t="s">
        <v>155</v>
      </c>
      <c r="C238" s="111"/>
      <c r="D238" s="112"/>
      <c r="E238" s="112"/>
      <c r="F238" s="91"/>
    </row>
    <row r="239" spans="1:6" ht="29.25" customHeight="1" x14ac:dyDescent="0.3">
      <c r="A239" s="40"/>
      <c r="B239" s="202" t="s">
        <v>156</v>
      </c>
      <c r="C239" s="203"/>
      <c r="D239" s="203"/>
      <c r="E239" s="203"/>
      <c r="F239" s="91"/>
    </row>
    <row r="240" spans="1:6" x14ac:dyDescent="0.3">
      <c r="A240" s="40"/>
      <c r="B240" s="41" t="s">
        <v>157</v>
      </c>
      <c r="C240" s="62"/>
      <c r="D240" s="113">
        <v>33925407.229999997</v>
      </c>
      <c r="E240" s="113">
        <v>33925407.229999997</v>
      </c>
      <c r="F240" s="91"/>
    </row>
    <row r="241" spans="1:6" x14ac:dyDescent="0.3">
      <c r="A241" s="40"/>
      <c r="B241" s="62" t="s">
        <v>158</v>
      </c>
      <c r="C241" s="62"/>
      <c r="D241" s="114">
        <v>0</v>
      </c>
      <c r="E241" s="114">
        <v>0</v>
      </c>
      <c r="F241" s="91"/>
    </row>
    <row r="242" spans="1:6" x14ac:dyDescent="0.3">
      <c r="A242" s="40"/>
      <c r="B242" s="62" t="s">
        <v>159</v>
      </c>
      <c r="C242" s="62"/>
      <c r="D242" s="114">
        <v>0</v>
      </c>
      <c r="E242" s="114">
        <v>0</v>
      </c>
      <c r="F242" s="91"/>
    </row>
    <row r="243" spans="1:6" x14ac:dyDescent="0.3">
      <c r="A243" s="40"/>
      <c r="B243" s="62" t="s">
        <v>160</v>
      </c>
      <c r="C243" s="62"/>
      <c r="D243" s="114">
        <v>0</v>
      </c>
      <c r="E243" s="114">
        <v>0</v>
      </c>
      <c r="F243" s="91"/>
    </row>
    <row r="244" spans="1:6" x14ac:dyDescent="0.3">
      <c r="A244" s="40"/>
      <c r="B244" s="62" t="s">
        <v>161</v>
      </c>
      <c r="C244" s="62"/>
      <c r="D244" s="114">
        <v>0</v>
      </c>
      <c r="E244" s="114">
        <v>0</v>
      </c>
      <c r="F244" s="91"/>
    </row>
    <row r="245" spans="1:6" ht="15" thickBot="1" x14ac:dyDescent="0.35">
      <c r="A245" s="40"/>
      <c r="B245" s="41" t="s">
        <v>162</v>
      </c>
      <c r="C245" s="62"/>
      <c r="D245" s="109">
        <f>+D240+D241-D242+D243+D244</f>
        <v>33925407.229999997</v>
      </c>
      <c r="E245" s="109">
        <f>+E240+E241-E242+E243+E244</f>
        <v>33925407.229999997</v>
      </c>
      <c r="F245" s="91"/>
    </row>
    <row r="246" spans="1:6" ht="15" thickTop="1" x14ac:dyDescent="0.3">
      <c r="A246" s="40"/>
      <c r="B246" s="62" t="s">
        <v>163</v>
      </c>
      <c r="C246" s="62"/>
      <c r="D246" s="115">
        <v>30131361.989999998</v>
      </c>
      <c r="E246" s="115">
        <v>26337321.989999998</v>
      </c>
      <c r="F246" s="91"/>
    </row>
    <row r="247" spans="1:6" x14ac:dyDescent="0.3">
      <c r="A247" s="40"/>
      <c r="B247" s="62" t="s">
        <v>164</v>
      </c>
      <c r="C247" s="62"/>
      <c r="D247" s="114">
        <v>1897020</v>
      </c>
      <c r="E247" s="114">
        <v>1897020</v>
      </c>
      <c r="F247" s="91"/>
    </row>
    <row r="248" spans="1:6" ht="15" customHeight="1" x14ac:dyDescent="0.3">
      <c r="A248" s="40"/>
      <c r="B248" s="62" t="s">
        <v>159</v>
      </c>
      <c r="C248" s="62"/>
      <c r="D248" s="114">
        <v>0</v>
      </c>
      <c r="E248" s="114">
        <v>0</v>
      </c>
      <c r="F248" s="91"/>
    </row>
    <row r="249" spans="1:6" x14ac:dyDescent="0.3">
      <c r="A249" s="40"/>
      <c r="B249" s="62" t="s">
        <v>165</v>
      </c>
      <c r="C249" s="107"/>
      <c r="D249" s="114">
        <f>+D246+D247</f>
        <v>32028381.989999998</v>
      </c>
      <c r="E249" s="114">
        <f>+E246+E247</f>
        <v>28234341.989999998</v>
      </c>
      <c r="F249" s="101"/>
    </row>
    <row r="250" spans="1:6" ht="15" thickBot="1" x14ac:dyDescent="0.35">
      <c r="A250" s="40"/>
      <c r="B250" s="116" t="s">
        <v>166</v>
      </c>
      <c r="C250" s="107"/>
      <c r="D250" s="109">
        <f>+D245-D249</f>
        <v>1897025.2399999984</v>
      </c>
      <c r="E250" s="109">
        <f>+E245-E249</f>
        <v>5691065.2399999984</v>
      </c>
      <c r="F250" s="101"/>
    </row>
    <row r="251" spans="1:6" ht="15" thickTop="1" x14ac:dyDescent="0.3">
      <c r="A251" s="40"/>
      <c r="B251" s="117"/>
      <c r="C251" s="117"/>
      <c r="D251" s="118"/>
      <c r="E251" s="118"/>
    </row>
    <row r="252" spans="1:6" x14ac:dyDescent="0.3">
      <c r="A252" s="40"/>
      <c r="B252" s="117"/>
      <c r="C252" s="117"/>
      <c r="D252" s="118"/>
      <c r="E252" s="118"/>
    </row>
    <row r="253" spans="1:6" hidden="1" x14ac:dyDescent="0.3">
      <c r="A253" s="40">
        <f>IF(B253='[1]situacion financiera'!A21,'[1]situacion financiera'!B21)</f>
        <v>7</v>
      </c>
      <c r="B253" s="41" t="s">
        <v>167</v>
      </c>
      <c r="C253" s="41"/>
      <c r="D253" s="35"/>
      <c r="E253" s="35"/>
      <c r="F253" s="91"/>
    </row>
    <row r="254" spans="1:6" hidden="1" x14ac:dyDescent="0.3">
      <c r="A254" s="40"/>
      <c r="B254" s="62" t="s">
        <v>84</v>
      </c>
      <c r="C254" s="62"/>
      <c r="D254" s="63"/>
      <c r="E254" s="63"/>
      <c r="F254" s="91"/>
    </row>
    <row r="255" spans="1:6" hidden="1" x14ac:dyDescent="0.3">
      <c r="A255" s="40"/>
      <c r="B255" s="44" t="s">
        <v>168</v>
      </c>
      <c r="C255" s="44"/>
      <c r="D255" s="64">
        <v>0</v>
      </c>
      <c r="E255" s="64">
        <v>0</v>
      </c>
      <c r="F255" s="119"/>
    </row>
    <row r="256" spans="1:6" ht="15" hidden="1" thickBot="1" x14ac:dyDescent="0.35">
      <c r="A256" s="40"/>
      <c r="B256" s="41" t="s">
        <v>169</v>
      </c>
      <c r="C256" s="41"/>
      <c r="D256" s="66">
        <f>SUM(D255:D255)</f>
        <v>0</v>
      </c>
      <c r="E256" s="66">
        <f>SUM(E255:E255)</f>
        <v>0</v>
      </c>
      <c r="F256" s="120"/>
    </row>
    <row r="257" spans="1:6" hidden="1" x14ac:dyDescent="0.3">
      <c r="A257" s="40"/>
      <c r="B257" s="43"/>
      <c r="C257" s="43"/>
      <c r="D257" s="35"/>
      <c r="E257" s="35"/>
      <c r="F257" s="121"/>
    </row>
    <row r="258" spans="1:6" hidden="1" x14ac:dyDescent="0.3">
      <c r="A258" s="40"/>
      <c r="B258" s="44"/>
      <c r="C258" s="44"/>
      <c r="D258" s="63"/>
      <c r="E258" s="63"/>
      <c r="F258" s="91"/>
    </row>
    <row r="259" spans="1:6" s="37" customFormat="1" x14ac:dyDescent="0.3">
      <c r="A259" s="40">
        <f>IF(B259='[1]situacion financiera'!A22,'[1]situacion financiera'!B22)</f>
        <v>12</v>
      </c>
      <c r="B259" s="111" t="s">
        <v>170</v>
      </c>
      <c r="C259" s="111"/>
      <c r="D259" s="112"/>
      <c r="E259" s="112"/>
      <c r="F259" s="42"/>
    </row>
    <row r="260" spans="1:6" s="37" customFormat="1" x14ac:dyDescent="0.3">
      <c r="A260" s="40"/>
      <c r="B260" s="62" t="s">
        <v>84</v>
      </c>
      <c r="C260" s="62"/>
      <c r="D260" s="118"/>
      <c r="E260" s="118"/>
      <c r="F260" s="42"/>
    </row>
    <row r="261" spans="1:6" s="37" customFormat="1" x14ac:dyDescent="0.3">
      <c r="A261" s="40"/>
      <c r="B261" s="122" t="s">
        <v>171</v>
      </c>
      <c r="C261" s="107"/>
      <c r="D261" s="64">
        <v>7465903.9199999999</v>
      </c>
      <c r="E261" s="64">
        <v>22397711.920000002</v>
      </c>
      <c r="F261" s="56"/>
    </row>
    <row r="262" spans="1:6" s="37" customFormat="1" hidden="1" x14ac:dyDescent="0.3">
      <c r="A262" s="40"/>
      <c r="B262" s="122" t="s">
        <v>172</v>
      </c>
      <c r="C262" s="107"/>
      <c r="D262" s="64">
        <v>0</v>
      </c>
      <c r="E262" s="64">
        <v>0</v>
      </c>
      <c r="F262" s="56"/>
    </row>
    <row r="263" spans="1:6" s="37" customFormat="1" ht="15" thickBot="1" x14ac:dyDescent="0.35">
      <c r="A263" s="40"/>
      <c r="B263" s="41" t="s">
        <v>173</v>
      </c>
      <c r="C263" s="41"/>
      <c r="D263" s="66">
        <f>SUM(D261:D262)</f>
        <v>7465903.9199999999</v>
      </c>
      <c r="E263" s="66">
        <f>SUM(E261:E262)</f>
        <v>22397711.920000002</v>
      </c>
      <c r="F263" s="61"/>
    </row>
    <row r="264" spans="1:6" s="37" customFormat="1" ht="58.5" customHeight="1" thickTop="1" x14ac:dyDescent="0.3">
      <c r="A264" s="40"/>
      <c r="B264" s="202" t="s">
        <v>174</v>
      </c>
      <c r="C264" s="203"/>
      <c r="D264" s="203"/>
      <c r="E264" s="203"/>
      <c r="F264" s="85"/>
    </row>
    <row r="265" spans="1:6" s="37" customFormat="1" hidden="1" x14ac:dyDescent="0.3">
      <c r="A265" s="40"/>
      <c r="B265" s="117"/>
      <c r="C265" s="117"/>
      <c r="D265" s="118"/>
      <c r="E265" s="118"/>
      <c r="F265" s="85"/>
    </row>
    <row r="266" spans="1:6" s="37" customFormat="1" hidden="1" x14ac:dyDescent="0.3">
      <c r="A266" s="40">
        <f>IF(B266='[1]situacion financiera'!A30,'[1]situacion financiera'!B30)</f>
        <v>10</v>
      </c>
      <c r="B266" s="111" t="s">
        <v>175</v>
      </c>
      <c r="C266" s="111"/>
      <c r="D266" s="112"/>
      <c r="E266" s="112"/>
      <c r="F266" s="84"/>
    </row>
    <row r="267" spans="1:6" s="37" customFormat="1" hidden="1" x14ac:dyDescent="0.3">
      <c r="A267" s="40"/>
      <c r="B267" s="62" t="s">
        <v>84</v>
      </c>
      <c r="C267" s="62"/>
      <c r="D267" s="118"/>
      <c r="E267" s="118"/>
      <c r="F267" s="85"/>
    </row>
    <row r="268" spans="1:6" s="37" customFormat="1" hidden="1" x14ac:dyDescent="0.3">
      <c r="A268" s="40"/>
      <c r="B268" s="107" t="s">
        <v>176</v>
      </c>
      <c r="C268" s="107"/>
      <c r="D268" s="123">
        <v>0</v>
      </c>
      <c r="E268" s="123">
        <v>0</v>
      </c>
      <c r="F268" s="124"/>
    </row>
    <row r="269" spans="1:6" s="37" customFormat="1" hidden="1" x14ac:dyDescent="0.3">
      <c r="A269" s="40"/>
      <c r="B269" s="107" t="s">
        <v>177</v>
      </c>
      <c r="C269" s="107"/>
      <c r="D269" s="123">
        <v>0</v>
      </c>
      <c r="E269" s="123">
        <v>0</v>
      </c>
      <c r="F269" s="124"/>
    </row>
    <row r="270" spans="1:6" s="37" customFormat="1" ht="15" hidden="1" thickBot="1" x14ac:dyDescent="0.35">
      <c r="A270" s="40"/>
      <c r="B270" s="41" t="s">
        <v>178</v>
      </c>
      <c r="C270" s="41"/>
      <c r="D270" s="83">
        <f>SUM(D268:D269)</f>
        <v>0</v>
      </c>
      <c r="E270" s="83">
        <f>SUM(E268:E269)</f>
        <v>0</v>
      </c>
      <c r="F270" s="49"/>
    </row>
    <row r="271" spans="1:6" s="37" customFormat="1" ht="3" customHeight="1" x14ac:dyDescent="0.3">
      <c r="A271" s="40"/>
      <c r="B271" s="41"/>
      <c r="C271" s="41"/>
      <c r="D271" s="125"/>
      <c r="E271" s="125"/>
      <c r="F271" s="49"/>
    </row>
    <row r="272" spans="1:6" s="37" customFormat="1" x14ac:dyDescent="0.3">
      <c r="A272" s="40"/>
      <c r="B272" s="117"/>
      <c r="C272" s="117"/>
      <c r="D272" s="118"/>
      <c r="E272" s="118"/>
      <c r="F272" s="42"/>
    </row>
    <row r="273" spans="1:7" s="37" customFormat="1" x14ac:dyDescent="0.3">
      <c r="A273" s="40">
        <f>IF(B273='[1]situacion financiera'!A29,'[1]situacion financiera'!B29)</f>
        <v>13</v>
      </c>
      <c r="B273" s="111" t="s">
        <v>179</v>
      </c>
      <c r="C273" s="111"/>
      <c r="D273" s="112"/>
      <c r="E273" s="112"/>
      <c r="F273" s="42"/>
    </row>
    <row r="274" spans="1:7" s="37" customFormat="1" x14ac:dyDescent="0.3">
      <c r="A274" s="40"/>
      <c r="B274" s="62" t="s">
        <v>84</v>
      </c>
      <c r="C274" s="62"/>
      <c r="D274" s="118"/>
      <c r="E274" s="118"/>
      <c r="F274" s="42"/>
    </row>
    <row r="275" spans="1:7" s="37" customFormat="1" x14ac:dyDescent="0.3">
      <c r="A275" s="40"/>
      <c r="B275" s="51" t="s">
        <v>68</v>
      </c>
      <c r="C275" s="51"/>
      <c r="D275" s="53">
        <v>926833.68</v>
      </c>
      <c r="E275" s="126">
        <v>0</v>
      </c>
      <c r="F275" s="42"/>
    </row>
    <row r="276" spans="1:7" s="37" customFormat="1" x14ac:dyDescent="0.3">
      <c r="A276" s="40"/>
      <c r="B276" s="44" t="s">
        <v>180</v>
      </c>
      <c r="C276" s="44"/>
      <c r="D276" s="55">
        <v>125000000</v>
      </c>
      <c r="E276" s="126">
        <v>0</v>
      </c>
      <c r="F276" s="42"/>
    </row>
    <row r="277" spans="1:7" s="37" customFormat="1" x14ac:dyDescent="0.3">
      <c r="A277" s="40"/>
      <c r="B277" s="44" t="s">
        <v>181</v>
      </c>
      <c r="C277" s="44"/>
      <c r="D277" s="87">
        <v>0</v>
      </c>
      <c r="E277" s="77">
        <v>18148.939999999999</v>
      </c>
      <c r="F277" s="70"/>
    </row>
    <row r="278" spans="1:7" s="37" customFormat="1" x14ac:dyDescent="0.3">
      <c r="A278" s="40"/>
      <c r="B278" s="44" t="s">
        <v>182</v>
      </c>
      <c r="C278" s="44"/>
      <c r="D278" s="87">
        <v>0</v>
      </c>
      <c r="E278" s="77">
        <v>6953.02</v>
      </c>
      <c r="F278" s="70"/>
      <c r="G278" s="127"/>
    </row>
    <row r="279" spans="1:7" s="37" customFormat="1" hidden="1" x14ac:dyDescent="0.3">
      <c r="A279" s="40"/>
      <c r="B279" s="44" t="s">
        <v>183</v>
      </c>
      <c r="C279" s="44"/>
      <c r="D279" s="77">
        <v>0</v>
      </c>
      <c r="E279" s="77">
        <v>0</v>
      </c>
      <c r="F279" s="70"/>
    </row>
    <row r="280" spans="1:7" s="37" customFormat="1" hidden="1" x14ac:dyDescent="0.3">
      <c r="A280" s="40"/>
      <c r="B280" s="44" t="s">
        <v>183</v>
      </c>
      <c r="C280" s="44"/>
      <c r="D280" s="77">
        <v>0</v>
      </c>
      <c r="E280" s="77">
        <v>0</v>
      </c>
      <c r="F280" s="70"/>
    </row>
    <row r="281" spans="1:7" s="37" customFormat="1" hidden="1" x14ac:dyDescent="0.3">
      <c r="A281" s="40"/>
      <c r="B281" s="44" t="s">
        <v>183</v>
      </c>
      <c r="C281" s="44"/>
      <c r="D281" s="77">
        <v>0</v>
      </c>
      <c r="E281" s="77">
        <v>0</v>
      </c>
      <c r="F281" s="70"/>
    </row>
    <row r="282" spans="1:7" s="37" customFormat="1" x14ac:dyDescent="0.3">
      <c r="A282" s="40"/>
      <c r="B282" s="44" t="s">
        <v>184</v>
      </c>
      <c r="C282" s="44"/>
      <c r="D282" s="77">
        <v>396.53</v>
      </c>
      <c r="E282" s="87">
        <v>0</v>
      </c>
      <c r="F282" s="70"/>
    </row>
    <row r="283" spans="1:7" s="37" customFormat="1" x14ac:dyDescent="0.3">
      <c r="A283" s="40"/>
      <c r="B283" s="44" t="s">
        <v>185</v>
      </c>
      <c r="C283" s="44"/>
      <c r="D283" s="77">
        <v>23272.73</v>
      </c>
      <c r="E283" s="77">
        <v>9437.7000000000007</v>
      </c>
      <c r="F283" s="70"/>
    </row>
    <row r="284" spans="1:7" s="37" customFormat="1" x14ac:dyDescent="0.3">
      <c r="A284" s="40"/>
      <c r="B284" s="44" t="s">
        <v>186</v>
      </c>
      <c r="C284" s="44"/>
      <c r="D284" s="77">
        <v>516.71</v>
      </c>
      <c r="E284" s="87">
        <v>0</v>
      </c>
      <c r="F284" s="70"/>
    </row>
    <row r="285" spans="1:7" s="37" customFormat="1" x14ac:dyDescent="0.3">
      <c r="A285" s="40"/>
      <c r="B285" s="44" t="s">
        <v>187</v>
      </c>
      <c r="C285" s="44"/>
      <c r="D285" s="87">
        <v>0</v>
      </c>
      <c r="E285" s="77">
        <v>4716.46</v>
      </c>
      <c r="F285" s="70"/>
    </row>
    <row r="286" spans="1:7" s="37" customFormat="1" ht="15" thickBot="1" x14ac:dyDescent="0.35">
      <c r="A286" s="40"/>
      <c r="B286" s="41" t="s">
        <v>188</v>
      </c>
      <c r="C286" s="41"/>
      <c r="D286" s="60">
        <f>SUM(D275:D285)</f>
        <v>125951019.65000001</v>
      </c>
      <c r="E286" s="60">
        <f>SUM(E277:E285)</f>
        <v>39256.120000000003</v>
      </c>
      <c r="F286" s="49"/>
    </row>
    <row r="287" spans="1:7" s="37" customFormat="1" ht="15" thickTop="1" x14ac:dyDescent="0.3">
      <c r="A287" s="40"/>
      <c r="B287" s="41"/>
      <c r="C287" s="41"/>
      <c r="D287" s="128"/>
      <c r="E287" s="128"/>
      <c r="F287" s="49"/>
    </row>
    <row r="288" spans="1:7" s="37" customFormat="1" x14ac:dyDescent="0.3">
      <c r="A288" s="40">
        <f>IF(B288='[1]situacion financiera'!A31,'[1]situacion financiera'!B31)</f>
        <v>14</v>
      </c>
      <c r="B288" s="111" t="s">
        <v>189</v>
      </c>
      <c r="C288" s="111"/>
      <c r="D288" s="112"/>
      <c r="E288" s="112"/>
      <c r="F288" s="42"/>
    </row>
    <row r="289" spans="1:6" s="37" customFormat="1" ht="29.25" customHeight="1" x14ac:dyDescent="0.3">
      <c r="A289" s="40"/>
      <c r="B289" s="202" t="s">
        <v>190</v>
      </c>
      <c r="C289" s="203"/>
      <c r="D289" s="203"/>
      <c r="E289" s="203"/>
      <c r="F289" s="42"/>
    </row>
    <row r="290" spans="1:6" s="37" customFormat="1" x14ac:dyDescent="0.3">
      <c r="A290" s="40"/>
      <c r="B290" s="107" t="s">
        <v>191</v>
      </c>
      <c r="C290" s="107"/>
      <c r="D290" s="123">
        <v>701788485.61000001</v>
      </c>
      <c r="E290" s="123">
        <f>+[1]CxP!C133</f>
        <v>517613227.25</v>
      </c>
      <c r="F290" s="65"/>
    </row>
    <row r="291" spans="1:6" s="37" customFormat="1" hidden="1" x14ac:dyDescent="0.3">
      <c r="A291" s="40"/>
      <c r="B291" s="107" t="s">
        <v>192</v>
      </c>
      <c r="C291" s="107"/>
      <c r="D291" s="123">
        <v>0</v>
      </c>
      <c r="E291" s="123">
        <v>0</v>
      </c>
      <c r="F291" s="65"/>
    </row>
    <row r="292" spans="1:6" s="37" customFormat="1" hidden="1" x14ac:dyDescent="0.3">
      <c r="A292" s="40"/>
      <c r="B292" s="107" t="s">
        <v>193</v>
      </c>
      <c r="C292" s="107"/>
      <c r="D292" s="77">
        <v>0</v>
      </c>
      <c r="E292" s="77">
        <v>0</v>
      </c>
      <c r="F292" s="65"/>
    </row>
    <row r="293" spans="1:6" s="37" customFormat="1" ht="15" thickBot="1" x14ac:dyDescent="0.35">
      <c r="A293" s="40"/>
      <c r="B293" s="41" t="s">
        <v>194</v>
      </c>
      <c r="C293" s="41"/>
      <c r="D293" s="83">
        <f>SUM(D290:D292)</f>
        <v>701788485.61000001</v>
      </c>
      <c r="E293" s="83">
        <f>SUM(E290:E292)</f>
        <v>517613227.25</v>
      </c>
      <c r="F293" s="49"/>
    </row>
    <row r="294" spans="1:6" s="37" customFormat="1" ht="15" thickTop="1" x14ac:dyDescent="0.3">
      <c r="A294" s="40"/>
      <c r="B294" s="117" t="s">
        <v>195</v>
      </c>
      <c r="C294" s="117"/>
      <c r="D294" s="118"/>
      <c r="E294" s="118"/>
      <c r="F294" s="42"/>
    </row>
    <row r="295" spans="1:6" s="37" customFormat="1" x14ac:dyDescent="0.3">
      <c r="A295" s="40"/>
      <c r="B295" s="117"/>
      <c r="C295" s="117"/>
      <c r="D295" s="118"/>
      <c r="E295" s="118"/>
      <c r="F295" s="42"/>
    </row>
    <row r="296" spans="1:6" s="37" customFormat="1" hidden="1" x14ac:dyDescent="0.3">
      <c r="A296" s="40"/>
      <c r="B296" s="117"/>
      <c r="C296" s="117"/>
      <c r="D296" s="118"/>
      <c r="E296" s="118"/>
      <c r="F296" s="42"/>
    </row>
    <row r="297" spans="1:6" s="37" customFormat="1" x14ac:dyDescent="0.3">
      <c r="A297" s="40">
        <f>IF(B297='[1]situacion financiera'!A33,'[1]situacion financiera'!B33)</f>
        <v>15</v>
      </c>
      <c r="B297" s="111" t="s">
        <v>196</v>
      </c>
      <c r="C297" s="111"/>
      <c r="D297" s="112"/>
      <c r="E297" s="112"/>
      <c r="F297" s="42"/>
    </row>
    <row r="298" spans="1:6" s="37" customFormat="1" ht="41.25" customHeight="1" x14ac:dyDescent="0.3">
      <c r="A298" s="40"/>
      <c r="B298" s="202" t="s">
        <v>197</v>
      </c>
      <c r="C298" s="203"/>
      <c r="D298" s="203"/>
      <c r="E298" s="203"/>
      <c r="F298" s="42"/>
    </row>
    <row r="299" spans="1:6" s="37" customFormat="1" hidden="1" x14ac:dyDescent="0.3">
      <c r="A299" s="40"/>
      <c r="B299" s="111" t="s">
        <v>198</v>
      </c>
      <c r="C299" s="111"/>
      <c r="D299" s="129">
        <f>SUM(D300:D310)</f>
        <v>0</v>
      </c>
      <c r="E299" s="129">
        <f>SUM(E300:E310)</f>
        <v>26880951.82</v>
      </c>
      <c r="F299" s="61"/>
    </row>
    <row r="300" spans="1:6" s="37" customFormat="1" x14ac:dyDescent="0.3">
      <c r="A300" s="40"/>
      <c r="B300" s="107" t="s">
        <v>199</v>
      </c>
      <c r="C300" s="107"/>
      <c r="D300" s="123">
        <v>0</v>
      </c>
      <c r="E300" s="123">
        <v>26880951.82</v>
      </c>
      <c r="F300" s="65"/>
    </row>
    <row r="301" spans="1:6" s="37" customFormat="1" hidden="1" x14ac:dyDescent="0.3">
      <c r="A301" s="40"/>
      <c r="B301" s="44" t="s">
        <v>200</v>
      </c>
      <c r="C301" s="44"/>
      <c r="D301" s="77">
        <v>0</v>
      </c>
      <c r="E301" s="77">
        <v>0</v>
      </c>
      <c r="F301" s="65"/>
    </row>
    <row r="302" spans="1:6" s="37" customFormat="1" hidden="1" x14ac:dyDescent="0.3">
      <c r="A302" s="40"/>
      <c r="B302" s="44" t="s">
        <v>201</v>
      </c>
      <c r="C302" s="44"/>
      <c r="D302" s="77">
        <v>0</v>
      </c>
      <c r="E302" s="77">
        <v>0</v>
      </c>
      <c r="F302" s="65"/>
    </row>
    <row r="303" spans="1:6" s="37" customFormat="1" hidden="1" x14ac:dyDescent="0.3">
      <c r="A303" s="40"/>
      <c r="B303" s="44" t="s">
        <v>202</v>
      </c>
      <c r="C303" s="44"/>
      <c r="D303" s="77">
        <v>0</v>
      </c>
      <c r="E303" s="77">
        <v>0</v>
      </c>
      <c r="F303" s="65"/>
    </row>
    <row r="304" spans="1:6" s="37" customFormat="1" hidden="1" x14ac:dyDescent="0.3">
      <c r="A304" s="40"/>
      <c r="B304" s="44" t="s">
        <v>203</v>
      </c>
      <c r="C304" s="44"/>
      <c r="D304" s="77">
        <v>0</v>
      </c>
      <c r="E304" s="77">
        <v>0</v>
      </c>
      <c r="F304" s="65"/>
    </row>
    <row r="305" spans="1:7" s="37" customFormat="1" hidden="1" x14ac:dyDescent="0.3">
      <c r="A305" s="40"/>
      <c r="B305" s="44" t="s">
        <v>204</v>
      </c>
      <c r="C305" s="44"/>
      <c r="D305" s="77">
        <v>0</v>
      </c>
      <c r="E305" s="77">
        <v>0</v>
      </c>
      <c r="F305" s="65"/>
    </row>
    <row r="306" spans="1:7" s="37" customFormat="1" hidden="1" x14ac:dyDescent="0.3">
      <c r="A306" s="40"/>
      <c r="B306" s="44" t="s">
        <v>205</v>
      </c>
      <c r="C306" s="44"/>
      <c r="D306" s="77">
        <v>0</v>
      </c>
      <c r="E306" s="77">
        <v>0</v>
      </c>
      <c r="F306" s="65"/>
    </row>
    <row r="307" spans="1:7" s="37" customFormat="1" hidden="1" x14ac:dyDescent="0.3">
      <c r="A307" s="40"/>
      <c r="B307" s="44" t="s">
        <v>206</v>
      </c>
      <c r="C307" s="44"/>
      <c r="D307" s="77">
        <v>0</v>
      </c>
      <c r="E307" s="77">
        <v>0</v>
      </c>
      <c r="F307" s="65"/>
    </row>
    <row r="308" spans="1:7" s="37" customFormat="1" hidden="1" x14ac:dyDescent="0.3">
      <c r="A308" s="40"/>
      <c r="B308" s="44" t="s">
        <v>207</v>
      </c>
      <c r="C308" s="44"/>
      <c r="D308" s="77">
        <v>0</v>
      </c>
      <c r="E308" s="77">
        <v>0</v>
      </c>
      <c r="F308" s="65"/>
    </row>
    <row r="309" spans="1:7" s="37" customFormat="1" hidden="1" x14ac:dyDescent="0.3">
      <c r="A309" s="40"/>
      <c r="B309" s="44" t="s">
        <v>208</v>
      </c>
      <c r="C309" s="44"/>
      <c r="D309" s="77">
        <v>0</v>
      </c>
      <c r="E309" s="77">
        <v>0</v>
      </c>
      <c r="F309" s="65"/>
    </row>
    <row r="310" spans="1:7" s="37" customFormat="1" hidden="1" x14ac:dyDescent="0.3">
      <c r="A310" s="40"/>
      <c r="B310" s="44" t="s">
        <v>209</v>
      </c>
      <c r="C310" s="44"/>
      <c r="D310" s="77">
        <v>0</v>
      </c>
      <c r="E310" s="77">
        <v>0</v>
      </c>
      <c r="F310" s="65"/>
    </row>
    <row r="311" spans="1:7" s="37" customFormat="1" hidden="1" x14ac:dyDescent="0.3">
      <c r="A311" s="40"/>
      <c r="B311" s="62"/>
      <c r="C311" s="62"/>
      <c r="D311" s="63"/>
      <c r="E311" s="63"/>
      <c r="F311" s="42"/>
    </row>
    <row r="312" spans="1:7" s="37" customFormat="1" hidden="1" x14ac:dyDescent="0.3">
      <c r="A312" s="40"/>
      <c r="B312" s="43" t="s">
        <v>210</v>
      </c>
      <c r="C312" s="43"/>
      <c r="D312" s="129">
        <f>SUM(D313:D318)</f>
        <v>0</v>
      </c>
      <c r="E312" s="129">
        <f>SUM(E313:E318)</f>
        <v>0</v>
      </c>
      <c r="F312" s="61"/>
    </row>
    <row r="313" spans="1:7" s="37" customFormat="1" hidden="1" x14ac:dyDescent="0.3">
      <c r="A313" s="40"/>
      <c r="B313" s="44" t="s">
        <v>211</v>
      </c>
      <c r="C313" s="44"/>
      <c r="D313" s="77">
        <v>0</v>
      </c>
      <c r="E313" s="77">
        <v>0</v>
      </c>
      <c r="F313" s="65"/>
    </row>
    <row r="314" spans="1:7" s="37" customFormat="1" hidden="1" x14ac:dyDescent="0.3">
      <c r="A314" s="40"/>
      <c r="B314" s="44" t="s">
        <v>212</v>
      </c>
      <c r="C314" s="44"/>
      <c r="D314" s="77">
        <v>0</v>
      </c>
      <c r="E314" s="77">
        <v>0</v>
      </c>
      <c r="F314" s="65"/>
    </row>
    <row r="315" spans="1:7" s="37" customFormat="1" hidden="1" x14ac:dyDescent="0.3">
      <c r="A315" s="40"/>
      <c r="B315" s="44" t="s">
        <v>213</v>
      </c>
      <c r="C315" s="44"/>
      <c r="D315" s="77">
        <v>0</v>
      </c>
      <c r="E315" s="77">
        <v>0</v>
      </c>
      <c r="F315" s="65"/>
    </row>
    <row r="316" spans="1:7" s="37" customFormat="1" hidden="1" x14ac:dyDescent="0.3">
      <c r="A316" s="40"/>
      <c r="B316" s="44" t="s">
        <v>214</v>
      </c>
      <c r="C316" s="44"/>
      <c r="D316" s="77">
        <v>0</v>
      </c>
      <c r="E316" s="77">
        <v>0</v>
      </c>
      <c r="F316" s="65"/>
    </row>
    <row r="317" spans="1:7" s="37" customFormat="1" hidden="1" x14ac:dyDescent="0.3">
      <c r="A317" s="40"/>
      <c r="B317" s="44" t="s">
        <v>215</v>
      </c>
      <c r="C317" s="44"/>
      <c r="D317" s="77">
        <v>0</v>
      </c>
      <c r="E317" s="77">
        <v>0</v>
      </c>
      <c r="F317" s="65"/>
    </row>
    <row r="318" spans="1:7" s="37" customFormat="1" hidden="1" x14ac:dyDescent="0.3">
      <c r="A318" s="40"/>
      <c r="B318" s="44" t="s">
        <v>216</v>
      </c>
      <c r="C318" s="44"/>
      <c r="D318" s="77">
        <v>0</v>
      </c>
      <c r="E318" s="77">
        <v>0</v>
      </c>
      <c r="F318" s="70"/>
    </row>
    <row r="319" spans="1:7" s="37" customFormat="1" x14ac:dyDescent="0.3">
      <c r="A319" s="40"/>
      <c r="B319" s="44" t="s">
        <v>217</v>
      </c>
      <c r="C319" s="44"/>
      <c r="D319" s="77">
        <v>39004.94</v>
      </c>
      <c r="E319" s="77">
        <v>39004.94</v>
      </c>
      <c r="F319" s="70"/>
    </row>
    <row r="320" spans="1:7" s="37" customFormat="1" ht="15" thickBot="1" x14ac:dyDescent="0.35">
      <c r="A320" s="40"/>
      <c r="B320" s="41" t="s">
        <v>218</v>
      </c>
      <c r="C320" s="41"/>
      <c r="D320" s="83">
        <f>SUM(D300:D319)</f>
        <v>39004.94</v>
      </c>
      <c r="E320" s="83">
        <f>SUM(E300:E319)</f>
        <v>26919956.760000002</v>
      </c>
      <c r="F320" s="49"/>
      <c r="G320" s="130"/>
    </row>
    <row r="321" spans="1:7" s="37" customFormat="1" ht="15" thickTop="1" x14ac:dyDescent="0.3">
      <c r="A321" s="40"/>
      <c r="B321" s="63"/>
      <c r="C321" s="63"/>
      <c r="D321" s="63"/>
      <c r="E321" s="63"/>
      <c r="F321" s="85"/>
    </row>
    <row r="322" spans="1:7" s="37" customFormat="1" hidden="1" x14ac:dyDescent="0.3">
      <c r="A322" s="40"/>
      <c r="B322" s="62"/>
      <c r="C322" s="62"/>
      <c r="D322" s="63"/>
      <c r="E322" s="63"/>
      <c r="F322" s="85"/>
    </row>
    <row r="323" spans="1:7" s="37" customFormat="1" hidden="1" x14ac:dyDescent="0.3">
      <c r="A323" s="40">
        <f>IF(B325='[1]situacion financiera'!A12,'[1]situacion financiera'!B12)</f>
        <v>14</v>
      </c>
      <c r="B323" s="41" t="s">
        <v>219</v>
      </c>
      <c r="C323" s="41"/>
      <c r="D323" s="35"/>
      <c r="E323" s="35"/>
      <c r="F323" s="84"/>
    </row>
    <row r="324" spans="1:7" s="37" customFormat="1" hidden="1" x14ac:dyDescent="0.3">
      <c r="A324" s="40"/>
      <c r="B324" s="62" t="s">
        <v>84</v>
      </c>
      <c r="C324" s="62"/>
      <c r="D324" s="63"/>
      <c r="E324" s="63"/>
      <c r="F324" s="85"/>
    </row>
    <row r="325" spans="1:7" s="37" customFormat="1" hidden="1" x14ac:dyDescent="0.3">
      <c r="A325" s="40"/>
      <c r="B325" s="44" t="s">
        <v>220</v>
      </c>
      <c r="C325" s="44"/>
      <c r="D325" s="131">
        <v>0</v>
      </c>
      <c r="E325" s="131">
        <v>0</v>
      </c>
      <c r="F325" s="132"/>
    </row>
    <row r="326" spans="1:7" s="37" customFormat="1" hidden="1" x14ac:dyDescent="0.3">
      <c r="A326" s="40"/>
      <c r="B326" s="76"/>
      <c r="C326" s="76"/>
      <c r="D326" s="133"/>
      <c r="E326" s="133"/>
      <c r="F326" s="70"/>
    </row>
    <row r="327" spans="1:7" s="37" customFormat="1" hidden="1" x14ac:dyDescent="0.3">
      <c r="A327" s="40"/>
      <c r="B327" s="44" t="s">
        <v>221</v>
      </c>
      <c r="C327" s="44"/>
      <c r="D327" s="88">
        <v>0</v>
      </c>
      <c r="E327" s="88">
        <v>0</v>
      </c>
      <c r="F327" s="132"/>
    </row>
    <row r="328" spans="1:7" s="37" customFormat="1" hidden="1" x14ac:dyDescent="0.3">
      <c r="A328" s="40"/>
      <c r="B328" s="44"/>
      <c r="C328" s="44"/>
      <c r="D328" s="123"/>
      <c r="E328" s="123"/>
      <c r="F328" s="42"/>
    </row>
    <row r="329" spans="1:7" s="37" customFormat="1" ht="15" hidden="1" thickBot="1" x14ac:dyDescent="0.35">
      <c r="A329" s="40"/>
      <c r="B329" s="41" t="s">
        <v>222</v>
      </c>
      <c r="C329" s="41"/>
      <c r="D329" s="83">
        <f>+D325-D327</f>
        <v>0</v>
      </c>
      <c r="E329" s="83">
        <f>+E325-E327</f>
        <v>0</v>
      </c>
      <c r="F329" s="49"/>
    </row>
    <row r="330" spans="1:7" s="37" customFormat="1" hidden="1" x14ac:dyDescent="0.3">
      <c r="A330" s="40"/>
      <c r="B330" s="62"/>
      <c r="C330" s="62"/>
      <c r="D330" s="63"/>
      <c r="E330" s="63"/>
      <c r="F330" s="85"/>
    </row>
    <row r="331" spans="1:7" s="37" customFormat="1" hidden="1" x14ac:dyDescent="0.3">
      <c r="A331" s="40"/>
      <c r="B331" s="62"/>
      <c r="C331" s="62"/>
      <c r="D331" s="63"/>
      <c r="E331" s="63"/>
      <c r="F331" s="85"/>
    </row>
    <row r="332" spans="1:7" s="37" customFormat="1" hidden="1" x14ac:dyDescent="0.3">
      <c r="A332" s="40">
        <f>IF(B332='[1]situacion financiera'!A39,'[1]situacion financiera'!B39)</f>
        <v>0</v>
      </c>
      <c r="B332" s="41" t="s">
        <v>223</v>
      </c>
      <c r="C332" s="41"/>
      <c r="D332" s="35"/>
      <c r="E332" s="35"/>
      <c r="F332" s="84"/>
    </row>
    <row r="333" spans="1:7" s="37" customFormat="1" hidden="1" x14ac:dyDescent="0.3">
      <c r="A333" s="40"/>
      <c r="B333" s="62" t="s">
        <v>224</v>
      </c>
      <c r="C333" s="62"/>
      <c r="D333" s="125"/>
      <c r="E333" s="125"/>
      <c r="F333" s="49"/>
    </row>
    <row r="334" spans="1:7" s="37" customFormat="1" hidden="1" x14ac:dyDescent="0.3">
      <c r="A334" s="40"/>
      <c r="B334" s="62" t="s">
        <v>84</v>
      </c>
      <c r="C334" s="62"/>
      <c r="D334" s="63"/>
      <c r="E334" s="63"/>
      <c r="F334" s="85"/>
    </row>
    <row r="335" spans="1:7" s="37" customFormat="1" hidden="1" x14ac:dyDescent="0.3">
      <c r="A335" s="40"/>
      <c r="B335" s="44" t="s">
        <v>225</v>
      </c>
      <c r="C335" s="44"/>
      <c r="D335" s="55">
        <v>0</v>
      </c>
      <c r="E335" s="55">
        <v>0</v>
      </c>
      <c r="F335" s="47"/>
      <c r="G335" s="134"/>
    </row>
    <row r="336" spans="1:7" s="37" customFormat="1" hidden="1" x14ac:dyDescent="0.3">
      <c r="A336" s="40"/>
      <c r="B336" s="44" t="s">
        <v>226</v>
      </c>
      <c r="C336" s="44"/>
      <c r="D336" s="77">
        <v>0</v>
      </c>
      <c r="E336" s="77">
        <v>0</v>
      </c>
      <c r="F336" s="47"/>
      <c r="G336" s="134"/>
    </row>
    <row r="337" spans="1:7" s="37" customFormat="1" ht="15" hidden="1" thickBot="1" x14ac:dyDescent="0.35">
      <c r="A337" s="40"/>
      <c r="B337" s="41" t="s">
        <v>227</v>
      </c>
      <c r="C337" s="41"/>
      <c r="D337" s="60">
        <f>SUM(D335:D336)</f>
        <v>0</v>
      </c>
      <c r="E337" s="60">
        <f>SUM(E335:E336)</f>
        <v>0</v>
      </c>
      <c r="F337" s="49"/>
    </row>
    <row r="338" spans="1:7" s="37" customFormat="1" hidden="1" x14ac:dyDescent="0.3">
      <c r="A338" s="40"/>
      <c r="B338" s="62"/>
      <c r="C338" s="62"/>
      <c r="D338" s="63"/>
      <c r="E338" s="63"/>
      <c r="F338" s="85"/>
    </row>
    <row r="339" spans="1:7" s="37" customFormat="1" hidden="1" x14ac:dyDescent="0.3">
      <c r="A339" s="40"/>
      <c r="B339" s="62"/>
      <c r="C339" s="62"/>
      <c r="D339" s="62"/>
      <c r="E339" s="62"/>
      <c r="F339" s="42"/>
    </row>
    <row r="340" spans="1:7" s="37" customFormat="1" x14ac:dyDescent="0.3">
      <c r="A340" s="40">
        <f>IF(B340='[1]situacion financiera'!A44,'[1]situacion financiera'!B44)</f>
        <v>16</v>
      </c>
      <c r="B340" s="41" t="s">
        <v>228</v>
      </c>
      <c r="C340" s="41"/>
      <c r="D340" s="35"/>
      <c r="E340" s="35"/>
      <c r="F340" s="84"/>
    </row>
    <row r="341" spans="1:7" s="37" customFormat="1" x14ac:dyDescent="0.3">
      <c r="A341" s="40"/>
      <c r="B341" s="41" t="s">
        <v>229</v>
      </c>
      <c r="C341" s="41"/>
      <c r="D341" s="35"/>
      <c r="E341" s="35"/>
      <c r="F341" s="84"/>
    </row>
    <row r="342" spans="1:7" s="37" customFormat="1" ht="30" customHeight="1" x14ac:dyDescent="0.3">
      <c r="A342" s="40"/>
      <c r="B342" s="202" t="s">
        <v>230</v>
      </c>
      <c r="C342" s="203"/>
      <c r="D342" s="203"/>
      <c r="E342" s="203"/>
      <c r="F342" s="135"/>
    </row>
    <row r="343" spans="1:7" s="37" customFormat="1" x14ac:dyDescent="0.3">
      <c r="A343" s="40"/>
      <c r="B343" s="38" t="s">
        <v>231</v>
      </c>
      <c r="C343" s="38"/>
      <c r="D343" s="136">
        <v>1379691187.8800001</v>
      </c>
      <c r="E343" s="136">
        <v>1379691187.8800001</v>
      </c>
      <c r="F343" s="135"/>
    </row>
    <row r="344" spans="1:7" s="37" customFormat="1" hidden="1" x14ac:dyDescent="0.3">
      <c r="A344" s="40"/>
      <c r="B344" s="38" t="s">
        <v>232</v>
      </c>
      <c r="C344" s="38"/>
      <c r="D344" s="136">
        <v>0</v>
      </c>
      <c r="E344" s="136">
        <v>0</v>
      </c>
      <c r="F344" s="135"/>
    </row>
    <row r="345" spans="1:7" s="37" customFormat="1" ht="15" thickBot="1" x14ac:dyDescent="0.35">
      <c r="A345" s="40"/>
      <c r="B345" s="41" t="s">
        <v>233</v>
      </c>
      <c r="C345" s="41"/>
      <c r="D345" s="60">
        <f>SUM(D343:D344)</f>
        <v>1379691187.8800001</v>
      </c>
      <c r="E345" s="60">
        <f>SUM(E343:E344)</f>
        <v>1379691187.8800001</v>
      </c>
      <c r="F345" s="61"/>
      <c r="G345" s="137"/>
    </row>
    <row r="346" spans="1:7" s="37" customFormat="1" ht="15" hidden="1" thickTop="1" x14ac:dyDescent="0.3">
      <c r="A346" s="40"/>
      <c r="B346" s="62"/>
      <c r="C346" s="62"/>
      <c r="D346" s="63"/>
      <c r="E346" s="35"/>
      <c r="F346" s="36"/>
    </row>
    <row r="347" spans="1:7" s="37" customFormat="1" ht="14.25" hidden="1" customHeight="1" thickTop="1" x14ac:dyDescent="0.3">
      <c r="A347" s="40"/>
      <c r="B347" s="43" t="s">
        <v>234</v>
      </c>
      <c r="C347" s="43"/>
      <c r="D347" s="35"/>
      <c r="E347" s="35"/>
      <c r="F347" s="84"/>
    </row>
    <row r="348" spans="1:7" s="37" customFormat="1" ht="15" hidden="1" thickTop="1" x14ac:dyDescent="0.3">
      <c r="A348" s="40"/>
      <c r="B348" s="202" t="s">
        <v>235</v>
      </c>
      <c r="C348" s="203"/>
      <c r="D348" s="203"/>
      <c r="E348" s="203"/>
      <c r="F348" s="135"/>
    </row>
    <row r="349" spans="1:7" s="37" customFormat="1" ht="15.75" hidden="1" thickTop="1" thickBot="1" x14ac:dyDescent="0.35">
      <c r="A349" s="40"/>
      <c r="B349" s="138" t="s">
        <v>236</v>
      </c>
      <c r="C349" s="138"/>
      <c r="D349" s="139">
        <v>0</v>
      </c>
      <c r="E349" s="139">
        <v>0</v>
      </c>
      <c r="F349" s="140"/>
    </row>
    <row r="350" spans="1:7" s="37" customFormat="1" ht="15" thickTop="1" x14ac:dyDescent="0.3">
      <c r="A350" s="40"/>
      <c r="B350" s="62"/>
      <c r="C350" s="62"/>
      <c r="D350" s="63"/>
      <c r="E350" s="63"/>
      <c r="F350" s="85"/>
    </row>
    <row r="351" spans="1:7" s="37" customFormat="1" hidden="1" x14ac:dyDescent="0.3">
      <c r="A351" s="40"/>
      <c r="B351" s="41" t="s">
        <v>237</v>
      </c>
      <c r="C351" s="41"/>
      <c r="D351" s="35"/>
      <c r="E351" s="35"/>
      <c r="F351" s="84"/>
    </row>
    <row r="352" spans="1:7" s="37" customFormat="1" ht="45" hidden="1" customHeight="1" x14ac:dyDescent="0.3">
      <c r="A352" s="40"/>
      <c r="B352" s="212" t="s">
        <v>238</v>
      </c>
      <c r="C352" s="213"/>
      <c r="D352" s="213"/>
      <c r="E352" s="213"/>
      <c r="F352" s="135"/>
    </row>
    <row r="353" spans="1:8" s="37" customFormat="1" hidden="1" x14ac:dyDescent="0.3">
      <c r="A353" s="40"/>
      <c r="B353" s="44" t="s">
        <v>239</v>
      </c>
      <c r="C353" s="44"/>
      <c r="D353" s="54">
        <v>0</v>
      </c>
      <c r="E353" s="54">
        <v>0</v>
      </c>
      <c r="F353" s="141"/>
    </row>
    <row r="354" spans="1:8" s="37" customFormat="1" hidden="1" x14ac:dyDescent="0.3">
      <c r="A354" s="40"/>
      <c r="B354" s="69" t="s">
        <v>240</v>
      </c>
      <c r="C354" s="69"/>
      <c r="D354" s="142">
        <f>SUM(D353)</f>
        <v>0</v>
      </c>
      <c r="E354" s="142">
        <f>SUM(E353)</f>
        <v>0</v>
      </c>
      <c r="F354" s="49"/>
    </row>
    <row r="355" spans="1:8" s="37" customFormat="1" hidden="1" x14ac:dyDescent="0.3">
      <c r="A355" s="40"/>
      <c r="B355" s="143" t="s">
        <v>241</v>
      </c>
      <c r="C355" s="143"/>
      <c r="D355" s="54">
        <v>0</v>
      </c>
      <c r="E355" s="54">
        <v>0</v>
      </c>
      <c r="F355" s="141"/>
    </row>
    <row r="356" spans="1:8" s="37" customFormat="1" hidden="1" x14ac:dyDescent="0.3">
      <c r="A356" s="40"/>
      <c r="B356" s="44" t="s">
        <v>146</v>
      </c>
      <c r="C356" s="143"/>
      <c r="D356" s="77">
        <v>0</v>
      </c>
      <c r="E356" s="77">
        <v>0</v>
      </c>
      <c r="F356" s="65"/>
    </row>
    <row r="357" spans="1:8" s="37" customFormat="1" hidden="1" x14ac:dyDescent="0.3">
      <c r="A357" s="40"/>
      <c r="B357" s="69" t="s">
        <v>242</v>
      </c>
      <c r="C357" s="69"/>
      <c r="D357" s="142">
        <f>SUM(D355:D356)</f>
        <v>0</v>
      </c>
      <c r="E357" s="142">
        <f>SUM(E355:E356)</f>
        <v>0</v>
      </c>
      <c r="F357" s="49"/>
    </row>
    <row r="358" spans="1:8" s="37" customFormat="1" hidden="1" x14ac:dyDescent="0.3">
      <c r="A358" s="40"/>
      <c r="B358" s="44" t="s">
        <v>243</v>
      </c>
      <c r="C358" s="44"/>
      <c r="D358" s="54">
        <v>0</v>
      </c>
      <c r="E358" s="54">
        <v>0</v>
      </c>
      <c r="F358" s="141"/>
    </row>
    <row r="359" spans="1:8" s="37" customFormat="1" hidden="1" x14ac:dyDescent="0.3">
      <c r="A359" s="40"/>
      <c r="B359" s="44" t="s">
        <v>146</v>
      </c>
      <c r="C359" s="143"/>
      <c r="D359" s="77">
        <v>0</v>
      </c>
      <c r="E359" s="77">
        <v>0</v>
      </c>
      <c r="F359" s="65"/>
    </row>
    <row r="360" spans="1:8" s="37" customFormat="1" hidden="1" x14ac:dyDescent="0.3">
      <c r="A360" s="40"/>
      <c r="B360" s="69" t="s">
        <v>244</v>
      </c>
      <c r="C360" s="69"/>
      <c r="D360" s="142">
        <f>SUM(D358:D359)</f>
        <v>0</v>
      </c>
      <c r="E360" s="142">
        <f>SUM(E358:E359)</f>
        <v>0</v>
      </c>
      <c r="F360" s="49"/>
    </row>
    <row r="361" spans="1:8" s="37" customFormat="1" ht="15" hidden="1" thickBot="1" x14ac:dyDescent="0.35">
      <c r="A361" s="40"/>
      <c r="B361" s="43" t="s">
        <v>245</v>
      </c>
      <c r="C361" s="43"/>
      <c r="D361" s="66">
        <f>+D354+D357+D360</f>
        <v>0</v>
      </c>
      <c r="E361" s="66">
        <f>+E354+E357+E360</f>
        <v>0</v>
      </c>
      <c r="F361" s="61"/>
    </row>
    <row r="362" spans="1:8" s="37" customFormat="1" hidden="1" x14ac:dyDescent="0.3">
      <c r="A362" s="40"/>
      <c r="B362" s="144"/>
      <c r="C362" s="144"/>
      <c r="D362" s="145"/>
      <c r="E362" s="145"/>
      <c r="F362" s="135"/>
    </row>
    <row r="363" spans="1:8" s="37" customFormat="1" hidden="1" x14ac:dyDescent="0.3">
      <c r="A363" s="40"/>
      <c r="B363" s="144"/>
      <c r="C363" s="144"/>
      <c r="D363" s="145"/>
      <c r="E363" s="145"/>
      <c r="F363" s="135"/>
    </row>
    <row r="364" spans="1:8" s="37" customFormat="1" x14ac:dyDescent="0.3">
      <c r="A364" s="40"/>
      <c r="B364" s="41" t="s">
        <v>246</v>
      </c>
      <c r="C364" s="41"/>
      <c r="D364" s="35"/>
      <c r="E364" s="35"/>
      <c r="F364" s="42"/>
    </row>
    <row r="365" spans="1:8" s="37" customFormat="1" x14ac:dyDescent="0.3">
      <c r="A365" s="40"/>
      <c r="B365" s="62" t="s">
        <v>84</v>
      </c>
      <c r="C365" s="62"/>
      <c r="D365" s="63"/>
      <c r="E365" s="63"/>
      <c r="F365" s="42"/>
      <c r="H365" s="137"/>
    </row>
    <row r="366" spans="1:8" s="37" customFormat="1" x14ac:dyDescent="0.3">
      <c r="A366" s="40"/>
      <c r="B366" s="143" t="s">
        <v>247</v>
      </c>
      <c r="C366" s="143"/>
      <c r="D366" s="87">
        <f>680460294.62+10614</f>
        <v>680470908.62</v>
      </c>
      <c r="E366" s="87">
        <f>1031941608.34+10614</f>
        <v>1031952222.34</v>
      </c>
      <c r="F366" s="42"/>
      <c r="H366" s="146"/>
    </row>
    <row r="367" spans="1:8" s="37" customFormat="1" x14ac:dyDescent="0.3">
      <c r="A367" s="40"/>
      <c r="B367" s="143" t="s">
        <v>248</v>
      </c>
      <c r="C367" s="143"/>
      <c r="D367" s="200">
        <v>-25073499.41</v>
      </c>
      <c r="E367" s="100">
        <v>2981465.96</v>
      </c>
      <c r="F367" s="42"/>
      <c r="H367" s="137"/>
    </row>
    <row r="368" spans="1:8" s="37" customFormat="1" x14ac:dyDescent="0.3">
      <c r="A368" s="40"/>
      <c r="B368" s="143"/>
      <c r="C368" s="143"/>
      <c r="D368" s="147">
        <f>SUM(D366:D367)</f>
        <v>655397409.21000004</v>
      </c>
      <c r="E368" s="147">
        <f>SUM(E366:E367)</f>
        <v>1034933688.3000001</v>
      </c>
      <c r="F368" s="42"/>
      <c r="G368" s="148"/>
      <c r="H368" s="146"/>
    </row>
    <row r="369" spans="1:8" s="37" customFormat="1" x14ac:dyDescent="0.3">
      <c r="A369" s="40"/>
      <c r="B369" s="44" t="s">
        <v>249</v>
      </c>
      <c r="C369" s="44"/>
      <c r="D369" s="54">
        <f>+'[1]Estado de rendimiento'!C37</f>
        <v>-57967348.96999979</v>
      </c>
      <c r="E369" s="54">
        <f>+'[1]Estado de rendimiento'!D37</f>
        <v>-110539342.57999992</v>
      </c>
      <c r="F369" s="141"/>
    </row>
    <row r="370" spans="1:8" s="37" customFormat="1" x14ac:dyDescent="0.3">
      <c r="A370" s="40"/>
      <c r="B370" s="44" t="s">
        <v>250</v>
      </c>
      <c r="C370" s="44"/>
      <c r="D370" s="149">
        <v>0</v>
      </c>
      <c r="E370" s="149">
        <v>0</v>
      </c>
      <c r="F370" s="141"/>
    </row>
    <row r="371" spans="1:8" s="37" customFormat="1" x14ac:dyDescent="0.3">
      <c r="A371" s="40"/>
      <c r="B371" s="44"/>
      <c r="C371" s="44"/>
      <c r="D371" s="150">
        <f>SUM(D369:D370)</f>
        <v>-57967348.96999979</v>
      </c>
      <c r="E371" s="150">
        <f>SUM(E369:E370)</f>
        <v>-110539342.57999992</v>
      </c>
      <c r="F371" s="47"/>
      <c r="H371" s="151"/>
    </row>
    <row r="372" spans="1:8" s="37" customFormat="1" ht="15" thickBot="1" x14ac:dyDescent="0.35">
      <c r="A372" s="40"/>
      <c r="B372" s="41" t="s">
        <v>251</v>
      </c>
      <c r="C372" s="41"/>
      <c r="D372" s="83">
        <f>+D371+D368</f>
        <v>597430060.24000025</v>
      </c>
      <c r="E372" s="83">
        <f>+E371+E368</f>
        <v>924394345.72000015</v>
      </c>
      <c r="F372" s="49"/>
      <c r="G372" s="87"/>
    </row>
    <row r="373" spans="1:8" s="37" customFormat="1" ht="15" thickTop="1" x14ac:dyDescent="0.3">
      <c r="A373" s="40"/>
      <c r="B373" s="212"/>
      <c r="C373" s="213"/>
      <c r="D373" s="213"/>
      <c r="E373" s="213"/>
      <c r="F373" s="49"/>
    </row>
    <row r="374" spans="1:8" s="37" customFormat="1" ht="15" thickBot="1" x14ac:dyDescent="0.35">
      <c r="A374" s="40"/>
      <c r="B374" s="41" t="s">
        <v>252</v>
      </c>
      <c r="C374" s="44"/>
      <c r="D374" s="90">
        <f>+D345+D372</f>
        <v>1977121248.1200004</v>
      </c>
      <c r="E374" s="90">
        <f>+E345+E372</f>
        <v>2304085533.6000004</v>
      </c>
      <c r="F374" s="36"/>
    </row>
    <row r="375" spans="1:8" s="37" customFormat="1" ht="15" hidden="1" thickTop="1" x14ac:dyDescent="0.3">
      <c r="A375" s="40">
        <f>IF(B375='[1]situacion financiera'!A34,'[1]situacion financiera'!B34)</f>
        <v>17</v>
      </c>
      <c r="B375" s="41" t="s">
        <v>253</v>
      </c>
      <c r="C375" s="41"/>
      <c r="D375" s="35"/>
      <c r="E375" s="35"/>
      <c r="F375" s="84"/>
    </row>
    <row r="376" spans="1:8" s="37" customFormat="1" ht="42" hidden="1" customHeight="1" thickTop="1" x14ac:dyDescent="0.3">
      <c r="A376" s="40"/>
      <c r="B376" s="206" t="s">
        <v>254</v>
      </c>
      <c r="C376" s="207"/>
      <c r="D376" s="207"/>
      <c r="E376" s="207"/>
      <c r="F376" s="152"/>
    </row>
    <row r="377" spans="1:8" s="37" customFormat="1" ht="14.25" hidden="1" customHeight="1" thickTop="1" x14ac:dyDescent="0.3">
      <c r="A377" s="40"/>
      <c r="B377" s="208" t="s">
        <v>255</v>
      </c>
      <c r="C377" s="209"/>
      <c r="D377" s="209"/>
      <c r="E377" s="209"/>
      <c r="F377" s="152"/>
    </row>
    <row r="378" spans="1:8" s="37" customFormat="1" ht="15" hidden="1" thickTop="1" x14ac:dyDescent="0.3">
      <c r="A378" s="40"/>
      <c r="B378" s="76" t="s">
        <v>256</v>
      </c>
      <c r="C378" s="76"/>
      <c r="D378" s="64">
        <v>0</v>
      </c>
      <c r="E378" s="64">
        <v>0</v>
      </c>
      <c r="F378" s="56"/>
    </row>
    <row r="379" spans="1:8" s="37" customFormat="1" ht="15" hidden="1" thickTop="1" x14ac:dyDescent="0.3">
      <c r="A379" s="40"/>
      <c r="B379" s="76" t="s">
        <v>257</v>
      </c>
      <c r="C379" s="76"/>
      <c r="D379" s="63"/>
      <c r="E379" s="63"/>
      <c r="F379" s="42"/>
      <c r="G379" s="146"/>
    </row>
    <row r="380" spans="1:8" s="37" customFormat="1" ht="15" hidden="1" thickTop="1" x14ac:dyDescent="0.3">
      <c r="A380" s="40"/>
      <c r="B380" s="153" t="s">
        <v>258</v>
      </c>
      <c r="C380" s="153"/>
      <c r="D380" s="64">
        <v>0</v>
      </c>
      <c r="E380" s="64">
        <v>0</v>
      </c>
      <c r="F380" s="154"/>
      <c r="G380" s="146"/>
    </row>
    <row r="381" spans="1:8" s="37" customFormat="1" ht="15" hidden="1" thickTop="1" x14ac:dyDescent="0.3">
      <c r="A381" s="40"/>
      <c r="B381" s="153" t="s">
        <v>259</v>
      </c>
      <c r="C381" s="153"/>
      <c r="D381" s="64">
        <v>0</v>
      </c>
      <c r="E381" s="64">
        <v>0</v>
      </c>
      <c r="F381" s="65"/>
      <c r="G381" s="146"/>
    </row>
    <row r="382" spans="1:8" s="37" customFormat="1" ht="15" hidden="1" thickTop="1" x14ac:dyDescent="0.3">
      <c r="A382" s="40"/>
      <c r="B382" s="153" t="s">
        <v>260</v>
      </c>
      <c r="C382" s="153"/>
      <c r="D382" s="64">
        <v>0</v>
      </c>
      <c r="E382" s="64">
        <v>0</v>
      </c>
      <c r="F382" s="65"/>
      <c r="G382" s="148"/>
      <c r="H382" s="148"/>
    </row>
    <row r="383" spans="1:8" s="37" customFormat="1" ht="15" hidden="1" thickTop="1" x14ac:dyDescent="0.3">
      <c r="A383" s="40"/>
      <c r="B383" s="153" t="s">
        <v>261</v>
      </c>
      <c r="C383" s="153"/>
      <c r="D383" s="77">
        <v>0</v>
      </c>
      <c r="E383" s="77">
        <v>0</v>
      </c>
      <c r="F383" s="65"/>
      <c r="H383" s="148"/>
    </row>
    <row r="384" spans="1:8" s="37" customFormat="1" ht="15" hidden="1" thickTop="1" x14ac:dyDescent="0.3">
      <c r="A384" s="40"/>
      <c r="B384" s="153" t="s">
        <v>262</v>
      </c>
      <c r="C384" s="153"/>
      <c r="D384" s="77">
        <v>0</v>
      </c>
      <c r="E384" s="77">
        <v>0</v>
      </c>
      <c r="F384" s="65"/>
      <c r="G384" s="146"/>
      <c r="H384" s="155"/>
    </row>
    <row r="385" spans="1:8" s="37" customFormat="1" ht="15.75" hidden="1" thickTop="1" thickBot="1" x14ac:dyDescent="0.35">
      <c r="A385" s="40"/>
      <c r="B385" s="156" t="s">
        <v>263</v>
      </c>
      <c r="C385" s="156"/>
      <c r="D385" s="157">
        <f>SUM(D378:D384)</f>
        <v>0</v>
      </c>
      <c r="E385" s="157">
        <f>SUM(E378:E384)</f>
        <v>0</v>
      </c>
      <c r="F385" s="140"/>
      <c r="H385" s="79"/>
    </row>
    <row r="386" spans="1:8" s="37" customFormat="1" ht="15" hidden="1" thickTop="1" x14ac:dyDescent="0.3">
      <c r="A386" s="40"/>
      <c r="B386" s="156" t="s">
        <v>264</v>
      </c>
      <c r="C386" s="156"/>
      <c r="D386" s="79">
        <f>D385*25%</f>
        <v>0</v>
      </c>
      <c r="E386" s="79">
        <f>E385*30%</f>
        <v>0</v>
      </c>
      <c r="F386" s="140"/>
      <c r="G386" s="80"/>
    </row>
    <row r="387" spans="1:8" s="37" customFormat="1" ht="15" hidden="1" thickTop="1" x14ac:dyDescent="0.3">
      <c r="A387" s="40"/>
      <c r="B387" s="76" t="s">
        <v>265</v>
      </c>
      <c r="C387" s="76"/>
      <c r="D387" s="77">
        <v>0</v>
      </c>
      <c r="E387" s="77">
        <v>0</v>
      </c>
      <c r="F387" s="65"/>
      <c r="G387" s="158"/>
    </row>
    <row r="388" spans="1:8" s="37" customFormat="1" ht="15" hidden="1" thickTop="1" x14ac:dyDescent="0.3">
      <c r="A388" s="40"/>
      <c r="B388" s="76" t="s">
        <v>266</v>
      </c>
      <c r="C388" s="76"/>
      <c r="D388" s="77">
        <v>0</v>
      </c>
      <c r="E388" s="77">
        <v>0</v>
      </c>
      <c r="F388" s="65"/>
    </row>
    <row r="389" spans="1:8" s="37" customFormat="1" ht="15" hidden="1" thickTop="1" x14ac:dyDescent="0.3">
      <c r="A389" s="40"/>
      <c r="B389" s="76" t="s">
        <v>267</v>
      </c>
      <c r="C389" s="76"/>
      <c r="D389" s="77">
        <v>0</v>
      </c>
      <c r="E389" s="77">
        <v>0</v>
      </c>
      <c r="F389" s="65"/>
      <c r="H389" s="146"/>
    </row>
    <row r="390" spans="1:8" s="37" customFormat="1" ht="15.75" hidden="1" thickTop="1" thickBot="1" x14ac:dyDescent="0.35">
      <c r="A390" s="40"/>
      <c r="B390" s="59" t="s">
        <v>268</v>
      </c>
      <c r="C390" s="59"/>
      <c r="D390" s="159">
        <f>D386+D387+D388+D389</f>
        <v>0</v>
      </c>
      <c r="E390" s="159">
        <f>E386+E387+E388+E389</f>
        <v>0</v>
      </c>
      <c r="F390" s="140"/>
      <c r="H390" s="146"/>
    </row>
    <row r="391" spans="1:8" s="37" customFormat="1" ht="15" hidden="1" thickTop="1" x14ac:dyDescent="0.3">
      <c r="A391" s="40"/>
      <c r="B391" s="62"/>
      <c r="C391" s="62"/>
      <c r="D391" s="63"/>
      <c r="E391" s="63"/>
      <c r="F391" s="42"/>
    </row>
    <row r="392" spans="1:8" s="37" customFormat="1" ht="15" hidden="1" thickTop="1" x14ac:dyDescent="0.3">
      <c r="A392" s="40"/>
      <c r="B392" s="62"/>
      <c r="C392" s="62"/>
      <c r="D392" s="63"/>
      <c r="E392" s="63"/>
      <c r="F392" s="124"/>
      <c r="G392" s="146"/>
    </row>
    <row r="393" spans="1:8" s="37" customFormat="1" ht="16.5" hidden="1" thickTop="1" x14ac:dyDescent="0.3">
      <c r="A393" s="40"/>
      <c r="B393" s="33" t="s">
        <v>269</v>
      </c>
      <c r="C393" s="33"/>
      <c r="D393" s="160"/>
      <c r="E393" s="160"/>
      <c r="F393" s="161"/>
      <c r="G393" s="146"/>
    </row>
    <row r="394" spans="1:8" s="37" customFormat="1" ht="31.5" hidden="1" customHeight="1" thickTop="1" x14ac:dyDescent="0.3">
      <c r="A394" s="40"/>
      <c r="B394" s="202" t="s">
        <v>270</v>
      </c>
      <c r="C394" s="203"/>
      <c r="D394" s="203"/>
      <c r="E394" s="203"/>
      <c r="F394" s="162"/>
      <c r="G394" s="146"/>
    </row>
    <row r="395" spans="1:8" s="37" customFormat="1" ht="15" hidden="1" thickTop="1" x14ac:dyDescent="0.3">
      <c r="A395" s="40"/>
      <c r="B395" s="163" t="s">
        <v>271</v>
      </c>
      <c r="C395" s="163"/>
      <c r="D395" s="164">
        <v>0</v>
      </c>
      <c r="E395" s="164">
        <v>0</v>
      </c>
      <c r="G395" s="146"/>
    </row>
    <row r="396" spans="1:8" s="37" customFormat="1" ht="15" hidden="1" thickTop="1" x14ac:dyDescent="0.3">
      <c r="A396" s="40"/>
      <c r="B396" s="34"/>
      <c r="C396" s="34"/>
      <c r="D396" s="34"/>
      <c r="E396" s="34"/>
      <c r="G396" s="146"/>
    </row>
    <row r="397" spans="1:8" s="37" customFormat="1" ht="15" hidden="1" thickTop="1" x14ac:dyDescent="0.3">
      <c r="A397" s="40"/>
      <c r="B397" s="165" t="s">
        <v>272</v>
      </c>
      <c r="C397" s="165"/>
      <c r="D397" s="166"/>
      <c r="E397" s="34"/>
      <c r="G397" s="146"/>
    </row>
    <row r="398" spans="1:8" s="37" customFormat="1" ht="15" hidden="1" thickTop="1" x14ac:dyDescent="0.3">
      <c r="A398" s="40"/>
      <c r="B398" s="167" t="s">
        <v>273</v>
      </c>
      <c r="C398" s="167"/>
      <c r="D398" s="168"/>
      <c r="E398" s="34"/>
      <c r="G398" s="146"/>
    </row>
    <row r="399" spans="1:8" s="37" customFormat="1" ht="15" hidden="1" thickTop="1" x14ac:dyDescent="0.3">
      <c r="A399" s="40"/>
      <c r="B399" s="169" t="s">
        <v>274</v>
      </c>
      <c r="C399" s="169"/>
      <c r="D399" s="170">
        <f>-[1]Notas!D153</f>
        <v>0</v>
      </c>
      <c r="E399" s="170">
        <f>-[1]Notas!E153</f>
        <v>0</v>
      </c>
      <c r="G399" s="146"/>
    </row>
    <row r="400" spans="1:8" s="37" customFormat="1" ht="15" hidden="1" thickTop="1" x14ac:dyDescent="0.3">
      <c r="A400" s="40"/>
      <c r="B400" s="169" t="s">
        <v>275</v>
      </c>
      <c r="C400" s="169"/>
      <c r="D400" s="170">
        <f>-[1]Notas!D152</f>
        <v>0</v>
      </c>
      <c r="E400" s="170">
        <f>-[1]Notas!E152</f>
        <v>0</v>
      </c>
      <c r="G400" s="146"/>
    </row>
    <row r="401" spans="1:7" s="37" customFormat="1" ht="15" hidden="1" thickTop="1" x14ac:dyDescent="0.3">
      <c r="A401" s="40"/>
      <c r="B401" s="167" t="s">
        <v>276</v>
      </c>
      <c r="C401" s="167"/>
      <c r="D401" s="171">
        <v>0</v>
      </c>
      <c r="E401" s="171">
        <v>0</v>
      </c>
      <c r="G401" s="146"/>
    </row>
    <row r="402" spans="1:7" s="37" customFormat="1" ht="15" hidden="1" thickTop="1" x14ac:dyDescent="0.3">
      <c r="A402" s="40"/>
      <c r="B402" s="167" t="s">
        <v>277</v>
      </c>
      <c r="C402" s="167"/>
      <c r="D402" s="171">
        <v>0</v>
      </c>
      <c r="E402" s="171">
        <v>0</v>
      </c>
      <c r="G402" s="146"/>
    </row>
    <row r="403" spans="1:7" s="37" customFormat="1" ht="15" hidden="1" thickTop="1" x14ac:dyDescent="0.3">
      <c r="A403" s="40"/>
      <c r="B403" s="167" t="s">
        <v>278</v>
      </c>
      <c r="C403" s="167"/>
      <c r="D403" s="172">
        <v>0</v>
      </c>
      <c r="E403" s="172">
        <v>0</v>
      </c>
      <c r="G403" s="146"/>
    </row>
    <row r="404" spans="1:7" s="37" customFormat="1" ht="15" hidden="1" thickTop="1" x14ac:dyDescent="0.3">
      <c r="A404" s="40"/>
      <c r="B404" s="165" t="s">
        <v>279</v>
      </c>
      <c r="C404" s="165"/>
      <c r="D404" s="173">
        <f>SUM(D399:D403)</f>
        <v>0</v>
      </c>
      <c r="E404" s="173">
        <f>SUM(E399:E403)</f>
        <v>0</v>
      </c>
      <c r="G404" s="146"/>
    </row>
    <row r="405" spans="1:7" s="37" customFormat="1" ht="15" hidden="1" thickTop="1" x14ac:dyDescent="0.3">
      <c r="A405" s="40"/>
      <c r="B405" s="165" t="s">
        <v>280</v>
      </c>
      <c r="C405" s="165"/>
      <c r="D405" s="164">
        <f>D395+D404</f>
        <v>0</v>
      </c>
      <c r="E405" s="164">
        <f>E395+E404</f>
        <v>0</v>
      </c>
      <c r="G405" s="146"/>
    </row>
    <row r="406" spans="1:7" s="37" customFormat="1" ht="15" hidden="1" thickTop="1" x14ac:dyDescent="0.3">
      <c r="A406" s="40"/>
      <c r="B406" s="34"/>
      <c r="C406" s="34"/>
      <c r="D406" s="34"/>
      <c r="E406" s="34"/>
      <c r="G406" s="146"/>
    </row>
    <row r="407" spans="1:7" s="37" customFormat="1" ht="15" hidden="1" thickTop="1" x14ac:dyDescent="0.3">
      <c r="A407" s="40"/>
      <c r="B407" s="165" t="s">
        <v>281</v>
      </c>
      <c r="C407" s="165"/>
      <c r="D407" s="174">
        <f>D405*1%</f>
        <v>0</v>
      </c>
      <c r="E407" s="174">
        <f>E405*1%</f>
        <v>0</v>
      </c>
      <c r="G407" s="146"/>
    </row>
    <row r="408" spans="1:7" s="37" customFormat="1" ht="15" hidden="1" thickTop="1" x14ac:dyDescent="0.3">
      <c r="A408" s="40"/>
      <c r="B408" s="34"/>
      <c r="C408" s="34"/>
      <c r="D408" s="34"/>
      <c r="E408" s="34"/>
      <c r="G408" s="146"/>
    </row>
    <row r="409" spans="1:7" s="37" customFormat="1" ht="15" hidden="1" thickTop="1" x14ac:dyDescent="0.3">
      <c r="A409" s="40"/>
      <c r="B409" s="34" t="s">
        <v>282</v>
      </c>
      <c r="C409" s="34"/>
      <c r="D409" s="175">
        <f>+[1]Notas!D386</f>
        <v>0</v>
      </c>
      <c r="E409" s="175">
        <f>+[1]Notas!E386</f>
        <v>0</v>
      </c>
      <c r="G409" s="146"/>
    </row>
    <row r="410" spans="1:7" s="37" customFormat="1" ht="15" hidden="1" thickTop="1" x14ac:dyDescent="0.3">
      <c r="A410" s="40"/>
      <c r="B410" s="34"/>
      <c r="C410" s="34"/>
      <c r="D410" s="34"/>
      <c r="E410" s="34"/>
      <c r="G410" s="146"/>
    </row>
    <row r="411" spans="1:7" s="37" customFormat="1" ht="15.75" hidden="1" thickTop="1" thickBot="1" x14ac:dyDescent="0.35">
      <c r="A411" s="40"/>
      <c r="B411" s="33" t="s">
        <v>283</v>
      </c>
      <c r="C411" s="33"/>
      <c r="D411" s="176">
        <f>IF(D407-D409&lt;=0,0)</f>
        <v>0</v>
      </c>
      <c r="E411" s="176">
        <f>IF(E407-E409&lt;=0,0)</f>
        <v>0</v>
      </c>
      <c r="G411" s="146"/>
    </row>
    <row r="412" spans="1:7" s="37" customFormat="1" ht="15" hidden="1" thickTop="1" x14ac:dyDescent="0.3">
      <c r="A412" s="40"/>
      <c r="B412" s="33"/>
      <c r="C412" s="33"/>
      <c r="D412" s="177"/>
      <c r="E412" s="177"/>
      <c r="G412" s="146"/>
    </row>
    <row r="413" spans="1:7" s="37" customFormat="1" ht="15" hidden="1" thickTop="1" x14ac:dyDescent="0.3">
      <c r="A413" s="40"/>
      <c r="B413" s="33"/>
      <c r="C413" s="33"/>
      <c r="D413" s="177"/>
      <c r="E413" s="177"/>
      <c r="G413" s="146"/>
    </row>
    <row r="414" spans="1:7" s="37" customFormat="1" ht="15" thickTop="1" x14ac:dyDescent="0.3">
      <c r="A414" s="40"/>
      <c r="B414" s="33"/>
      <c r="C414" s="33"/>
      <c r="D414" s="177"/>
      <c r="E414" s="177"/>
      <c r="G414" s="146"/>
    </row>
    <row r="415" spans="1:7" s="37" customFormat="1" x14ac:dyDescent="0.3">
      <c r="A415" s="40"/>
      <c r="B415" s="41" t="s">
        <v>284</v>
      </c>
      <c r="C415" s="41"/>
      <c r="D415" s="35"/>
      <c r="E415" s="35"/>
      <c r="F415" s="42"/>
      <c r="G415" s="148"/>
    </row>
    <row r="416" spans="1:7" s="37" customFormat="1" x14ac:dyDescent="0.3">
      <c r="A416" s="40"/>
      <c r="B416" s="62" t="s">
        <v>84</v>
      </c>
      <c r="C416" s="62"/>
      <c r="D416" s="63"/>
      <c r="E416" s="63"/>
      <c r="F416" s="42"/>
    </row>
    <row r="417" spans="1:7" s="37" customFormat="1" hidden="1" x14ac:dyDescent="0.3">
      <c r="A417" s="40">
        <f>IF(B417='[1]Estado de rendimiento'!A8,'[1]Estado de rendimiento'!B8)</f>
        <v>19</v>
      </c>
      <c r="B417" s="44" t="s">
        <v>285</v>
      </c>
      <c r="C417" s="44"/>
      <c r="D417" s="87">
        <f>+D430</f>
        <v>0</v>
      </c>
      <c r="E417" s="87">
        <f>+E430</f>
        <v>0</v>
      </c>
      <c r="F417" s="42"/>
    </row>
    <row r="418" spans="1:7" s="37" customFormat="1" x14ac:dyDescent="0.3">
      <c r="A418" s="40">
        <f>+'[1]Estado de rendimiento'!B9</f>
        <v>17</v>
      </c>
      <c r="B418" s="44" t="s">
        <v>286</v>
      </c>
      <c r="C418" s="44"/>
      <c r="D418" s="87">
        <f>+D466</f>
        <v>1107042335</v>
      </c>
      <c r="E418" s="87">
        <f>+E466</f>
        <v>706820117.33000004</v>
      </c>
      <c r="F418" s="42"/>
    </row>
    <row r="419" spans="1:7" s="37" customFormat="1" x14ac:dyDescent="0.3">
      <c r="A419" s="40">
        <f>+'[1]Estado de rendimiento'!B10</f>
        <v>18</v>
      </c>
      <c r="B419" s="44" t="s">
        <v>287</v>
      </c>
      <c r="C419" s="44"/>
      <c r="D419" s="87">
        <v>321798601.92000002</v>
      </c>
      <c r="E419" s="87">
        <v>344390206.67000002</v>
      </c>
      <c r="F419" s="42"/>
    </row>
    <row r="420" spans="1:7" s="37" customFormat="1" hidden="1" x14ac:dyDescent="0.3">
      <c r="A420" s="40" t="b">
        <f>IF(B420='[1]Estado de rendimiento'!A11,'[1]Estado de rendimiento'!B11)</f>
        <v>0</v>
      </c>
      <c r="B420" s="44" t="s">
        <v>288</v>
      </c>
      <c r="C420" s="44"/>
      <c r="D420" s="87">
        <f>+D479</f>
        <v>0</v>
      </c>
      <c r="E420" s="87">
        <f>+E479</f>
        <v>0</v>
      </c>
      <c r="F420" s="42"/>
    </row>
    <row r="421" spans="1:7" s="37" customFormat="1" hidden="1" x14ac:dyDescent="0.3">
      <c r="A421" s="40" t="b">
        <f>IF(B421='[1]Estado de rendimiento'!A12,'[1]Estado de rendimiento'!B12)</f>
        <v>0</v>
      </c>
      <c r="B421" s="44" t="s">
        <v>288</v>
      </c>
      <c r="C421" s="44"/>
      <c r="D421" s="87">
        <f>+D485</f>
        <v>0</v>
      </c>
      <c r="E421" s="87">
        <f>+E485</f>
        <v>0</v>
      </c>
      <c r="F421" s="42"/>
    </row>
    <row r="422" spans="1:7" s="37" customFormat="1" x14ac:dyDescent="0.3">
      <c r="A422" s="40"/>
      <c r="B422" s="44" t="s">
        <v>289</v>
      </c>
      <c r="C422" s="44"/>
      <c r="D422" s="87">
        <v>250000000</v>
      </c>
      <c r="E422" s="87">
        <v>267250000</v>
      </c>
      <c r="F422" s="42"/>
    </row>
    <row r="423" spans="1:7" s="37" customFormat="1" ht="15" thickBot="1" x14ac:dyDescent="0.35">
      <c r="A423" s="40"/>
      <c r="B423" s="43" t="s">
        <v>290</v>
      </c>
      <c r="C423" s="43"/>
      <c r="D423" s="66">
        <f>SUM(D417:D422)</f>
        <v>1678840936.9200001</v>
      </c>
      <c r="E423" s="66">
        <f>SUM(E417:E422)</f>
        <v>1318460324</v>
      </c>
      <c r="F423" s="61"/>
    </row>
    <row r="424" spans="1:7" s="37" customFormat="1" ht="15" thickTop="1" x14ac:dyDescent="0.3">
      <c r="A424" s="40"/>
      <c r="B424" s="43"/>
      <c r="C424" s="43"/>
      <c r="D424" s="35"/>
      <c r="E424" s="35"/>
      <c r="F424" s="61"/>
      <c r="G424" s="137"/>
    </row>
    <row r="425" spans="1:7" s="37" customFormat="1" x14ac:dyDescent="0.3">
      <c r="A425" s="40"/>
      <c r="B425" s="43"/>
      <c r="C425" s="43"/>
      <c r="D425" s="35"/>
      <c r="E425" s="35"/>
      <c r="F425" s="61"/>
      <c r="G425" s="137"/>
    </row>
    <row r="426" spans="1:7" s="37" customFormat="1" hidden="1" x14ac:dyDescent="0.3">
      <c r="A426" s="40">
        <f>+A417</f>
        <v>19</v>
      </c>
      <c r="B426" s="43" t="s">
        <v>291</v>
      </c>
      <c r="C426" s="43"/>
      <c r="D426" s="35"/>
      <c r="E426" s="35"/>
      <c r="F426" s="61"/>
      <c r="G426" s="137"/>
    </row>
    <row r="427" spans="1:7" s="37" customFormat="1" hidden="1" x14ac:dyDescent="0.3">
      <c r="A427" s="40"/>
      <c r="B427" s="51" t="s">
        <v>292</v>
      </c>
      <c r="C427" s="43"/>
      <c r="D427" s="35"/>
      <c r="E427" s="35"/>
      <c r="F427" s="61"/>
      <c r="G427" s="137"/>
    </row>
    <row r="428" spans="1:7" s="37" customFormat="1" hidden="1" x14ac:dyDescent="0.3">
      <c r="A428" s="40"/>
      <c r="B428" s="51" t="s">
        <v>293</v>
      </c>
      <c r="C428" s="51"/>
      <c r="D428" s="64">
        <v>0</v>
      </c>
      <c r="E428" s="64">
        <v>0</v>
      </c>
      <c r="F428" s="61"/>
      <c r="G428" s="137"/>
    </row>
    <row r="429" spans="1:7" s="37" customFormat="1" hidden="1" x14ac:dyDescent="0.3">
      <c r="A429" s="40"/>
      <c r="B429" s="51" t="s">
        <v>294</v>
      </c>
      <c r="C429" s="51"/>
      <c r="D429" s="64">
        <v>0</v>
      </c>
      <c r="E429" s="64">
        <v>0</v>
      </c>
      <c r="F429" s="61"/>
      <c r="G429" s="137"/>
    </row>
    <row r="430" spans="1:7" s="37" customFormat="1" ht="15" hidden="1" thickBot="1" x14ac:dyDescent="0.35">
      <c r="A430" s="40"/>
      <c r="B430" s="43" t="s">
        <v>295</v>
      </c>
      <c r="C430" s="51"/>
      <c r="D430" s="66">
        <f>SUM(D428:D429)</f>
        <v>0</v>
      </c>
      <c r="E430" s="66">
        <f>SUM(E428:E429)</f>
        <v>0</v>
      </c>
      <c r="F430" s="61"/>
      <c r="G430" s="137"/>
    </row>
    <row r="431" spans="1:7" s="37" customFormat="1" hidden="1" x14ac:dyDescent="0.3">
      <c r="A431" s="40"/>
      <c r="B431" s="51"/>
      <c r="C431" s="51"/>
      <c r="D431" s="63"/>
      <c r="E431" s="63"/>
      <c r="F431" s="61"/>
      <c r="G431" s="137"/>
    </row>
    <row r="432" spans="1:7" s="37" customFormat="1" x14ac:dyDescent="0.3">
      <c r="A432" s="40">
        <f>+A418</f>
        <v>17</v>
      </c>
      <c r="B432" s="43" t="s">
        <v>296</v>
      </c>
      <c r="C432" s="43"/>
      <c r="D432" s="35"/>
      <c r="E432" s="35"/>
      <c r="F432" s="61"/>
      <c r="G432" s="137"/>
    </row>
    <row r="433" spans="1:7" s="37" customFormat="1" x14ac:dyDescent="0.3">
      <c r="A433" s="40"/>
      <c r="B433" s="51" t="s">
        <v>297</v>
      </c>
      <c r="C433" s="43"/>
      <c r="D433" s="35"/>
      <c r="E433" s="35"/>
      <c r="F433" s="61"/>
      <c r="G433" s="137"/>
    </row>
    <row r="434" spans="1:7" s="37" customFormat="1" x14ac:dyDescent="0.3">
      <c r="A434" s="40"/>
      <c r="B434" s="51" t="s">
        <v>298</v>
      </c>
      <c r="C434" s="51"/>
      <c r="D434" s="64">
        <v>9728901</v>
      </c>
      <c r="E434" s="64">
        <v>24117099.210000001</v>
      </c>
      <c r="F434" s="61"/>
      <c r="G434" s="137"/>
    </row>
    <row r="435" spans="1:7" s="37" customFormat="1" x14ac:dyDescent="0.3">
      <c r="A435" s="40"/>
      <c r="B435" s="51" t="s">
        <v>299</v>
      </c>
      <c r="C435" s="51"/>
      <c r="D435" s="64">
        <v>30000</v>
      </c>
      <c r="E435" s="64">
        <v>0</v>
      </c>
      <c r="F435" s="61"/>
      <c r="G435" s="137"/>
    </row>
    <row r="436" spans="1:7" s="37" customFormat="1" x14ac:dyDescent="0.3">
      <c r="A436" s="40"/>
      <c r="B436" s="51" t="s">
        <v>300</v>
      </c>
      <c r="C436" s="51"/>
      <c r="D436" s="64">
        <v>71000</v>
      </c>
      <c r="E436" s="64">
        <v>0</v>
      </c>
      <c r="F436" s="61"/>
      <c r="G436" s="137"/>
    </row>
    <row r="437" spans="1:7" s="37" customFormat="1" x14ac:dyDescent="0.3">
      <c r="A437" s="40"/>
      <c r="B437" s="51" t="s">
        <v>301</v>
      </c>
      <c r="C437" s="51"/>
      <c r="D437" s="64">
        <v>32000</v>
      </c>
      <c r="E437" s="64">
        <v>0</v>
      </c>
      <c r="F437" s="61"/>
      <c r="G437" s="137"/>
    </row>
    <row r="438" spans="1:7" s="37" customFormat="1" hidden="1" x14ac:dyDescent="0.3">
      <c r="A438" s="40"/>
      <c r="B438" s="51" t="s">
        <v>302</v>
      </c>
      <c r="C438" s="51"/>
      <c r="D438" s="64"/>
      <c r="E438" s="64"/>
      <c r="F438" s="61"/>
      <c r="G438" s="137"/>
    </row>
    <row r="439" spans="1:7" s="37" customFormat="1" x14ac:dyDescent="0.3">
      <c r="A439" s="40"/>
      <c r="B439" s="51" t="s">
        <v>303</v>
      </c>
      <c r="C439" s="51"/>
      <c r="D439" s="64">
        <v>976500</v>
      </c>
      <c r="E439" s="64">
        <v>0</v>
      </c>
      <c r="F439" s="61"/>
      <c r="G439" s="137"/>
    </row>
    <row r="440" spans="1:7" s="37" customFormat="1" x14ac:dyDescent="0.3">
      <c r="A440" s="40"/>
      <c r="B440" s="51" t="s">
        <v>304</v>
      </c>
      <c r="C440" s="51"/>
      <c r="D440" s="64">
        <v>412500</v>
      </c>
      <c r="E440" s="64">
        <v>0</v>
      </c>
      <c r="F440" s="61"/>
      <c r="G440" s="137"/>
    </row>
    <row r="441" spans="1:7" s="37" customFormat="1" x14ac:dyDescent="0.3">
      <c r="A441" s="40"/>
      <c r="B441" s="51" t="s">
        <v>305</v>
      </c>
      <c r="C441" s="51"/>
      <c r="D441" s="64">
        <v>20149543</v>
      </c>
      <c r="E441" s="64">
        <v>380000</v>
      </c>
      <c r="F441" s="61"/>
      <c r="G441" s="137"/>
    </row>
    <row r="442" spans="1:7" s="37" customFormat="1" x14ac:dyDescent="0.3">
      <c r="A442" s="40"/>
      <c r="B442" s="51" t="s">
        <v>306</v>
      </c>
      <c r="C442" s="51"/>
      <c r="D442" s="64">
        <v>1398000</v>
      </c>
      <c r="E442" s="64">
        <v>907000</v>
      </c>
      <c r="F442" s="61"/>
      <c r="G442" s="137"/>
    </row>
    <row r="443" spans="1:7" s="37" customFormat="1" x14ac:dyDescent="0.3">
      <c r="A443" s="40"/>
      <c r="B443" s="51" t="s">
        <v>307</v>
      </c>
      <c r="C443" s="51"/>
      <c r="D443" s="64">
        <v>113000</v>
      </c>
      <c r="E443" s="64">
        <v>0</v>
      </c>
      <c r="F443" s="61"/>
      <c r="G443" s="137"/>
    </row>
    <row r="444" spans="1:7" s="37" customFormat="1" x14ac:dyDescent="0.3">
      <c r="A444" s="40"/>
      <c r="B444" s="51" t="s">
        <v>308</v>
      </c>
      <c r="C444" s="51"/>
      <c r="D444" s="64">
        <v>210000</v>
      </c>
      <c r="E444" s="64">
        <v>0</v>
      </c>
      <c r="F444" s="61"/>
      <c r="G444" s="137"/>
    </row>
    <row r="445" spans="1:7" s="37" customFormat="1" x14ac:dyDescent="0.3">
      <c r="A445" s="40"/>
      <c r="B445" s="51" t="s">
        <v>309</v>
      </c>
      <c r="C445" s="51"/>
      <c r="D445" s="64">
        <v>3848000</v>
      </c>
      <c r="E445" s="64">
        <v>497000</v>
      </c>
      <c r="F445" s="61"/>
      <c r="G445" s="137"/>
    </row>
    <row r="446" spans="1:7" s="37" customFormat="1" x14ac:dyDescent="0.3">
      <c r="A446" s="40"/>
      <c r="B446" s="51" t="s">
        <v>310</v>
      </c>
      <c r="C446" s="51"/>
      <c r="D446" s="64">
        <v>325000</v>
      </c>
      <c r="E446" s="64">
        <v>0</v>
      </c>
      <c r="F446" s="61"/>
      <c r="G446" s="137"/>
    </row>
    <row r="447" spans="1:7" s="37" customFormat="1" x14ac:dyDescent="0.3">
      <c r="A447" s="40"/>
      <c r="B447" s="51" t="s">
        <v>311</v>
      </c>
      <c r="C447" s="51"/>
      <c r="D447" s="64">
        <v>1195100</v>
      </c>
      <c r="E447" s="64">
        <v>80000</v>
      </c>
      <c r="F447" s="61"/>
      <c r="G447" s="137"/>
    </row>
    <row r="448" spans="1:7" s="37" customFormat="1" x14ac:dyDescent="0.3">
      <c r="A448" s="40"/>
      <c r="B448" s="51" t="s">
        <v>312</v>
      </c>
      <c r="C448" s="51"/>
      <c r="D448" s="64">
        <v>410000</v>
      </c>
      <c r="E448" s="64">
        <v>10000</v>
      </c>
      <c r="F448" s="61"/>
      <c r="G448" s="137"/>
    </row>
    <row r="449" spans="1:7" s="37" customFormat="1" x14ac:dyDescent="0.3">
      <c r="A449" s="40"/>
      <c r="B449" s="51" t="s">
        <v>313</v>
      </c>
      <c r="C449" s="51"/>
      <c r="D449" s="64">
        <v>591500</v>
      </c>
      <c r="E449" s="64">
        <v>70000</v>
      </c>
      <c r="F449" s="61"/>
      <c r="G449" s="137"/>
    </row>
    <row r="450" spans="1:7" s="37" customFormat="1" x14ac:dyDescent="0.3">
      <c r="A450" s="40"/>
      <c r="B450" s="51" t="s">
        <v>314</v>
      </c>
      <c r="C450" s="51"/>
      <c r="D450" s="64">
        <v>48000</v>
      </c>
      <c r="E450" s="64">
        <v>0</v>
      </c>
      <c r="F450" s="61"/>
      <c r="G450" s="137"/>
    </row>
    <row r="451" spans="1:7" s="37" customFormat="1" x14ac:dyDescent="0.3">
      <c r="A451" s="40"/>
      <c r="B451" s="51" t="s">
        <v>315</v>
      </c>
      <c r="C451" s="51"/>
      <c r="D451" s="64">
        <v>0</v>
      </c>
      <c r="E451" s="64">
        <v>209996</v>
      </c>
      <c r="F451" s="61"/>
      <c r="G451" s="137"/>
    </row>
    <row r="452" spans="1:7" s="37" customFormat="1" x14ac:dyDescent="0.3">
      <c r="A452" s="40"/>
      <c r="B452" s="51" t="s">
        <v>316</v>
      </c>
      <c r="C452" s="51"/>
      <c r="D452" s="64">
        <v>12000</v>
      </c>
      <c r="E452" s="64">
        <v>0</v>
      </c>
      <c r="F452" s="61"/>
      <c r="G452" s="137"/>
    </row>
    <row r="453" spans="1:7" s="37" customFormat="1" x14ac:dyDescent="0.3">
      <c r="A453" s="40"/>
      <c r="B453" s="51" t="s">
        <v>317</v>
      </c>
      <c r="C453" s="51"/>
      <c r="D453" s="64">
        <v>460500</v>
      </c>
      <c r="E453" s="64">
        <v>0</v>
      </c>
      <c r="F453" s="61"/>
      <c r="G453" s="137"/>
    </row>
    <row r="454" spans="1:7" s="37" customFormat="1" x14ac:dyDescent="0.3">
      <c r="A454" s="40"/>
      <c r="B454" s="51" t="s">
        <v>318</v>
      </c>
      <c r="C454" s="51"/>
      <c r="D454" s="64">
        <v>20000</v>
      </c>
      <c r="E454" s="64">
        <v>0</v>
      </c>
      <c r="F454" s="61"/>
      <c r="G454" s="137"/>
    </row>
    <row r="455" spans="1:7" s="37" customFormat="1" x14ac:dyDescent="0.3">
      <c r="A455" s="40"/>
      <c r="B455" s="51" t="s">
        <v>319</v>
      </c>
      <c r="C455" s="51"/>
      <c r="D455" s="64">
        <v>10000</v>
      </c>
      <c r="E455" s="64">
        <v>0</v>
      </c>
      <c r="F455" s="61"/>
      <c r="G455" s="137"/>
    </row>
    <row r="456" spans="1:7" s="37" customFormat="1" x14ac:dyDescent="0.3">
      <c r="A456" s="40"/>
      <c r="B456" s="51" t="s">
        <v>320</v>
      </c>
      <c r="C456" s="51"/>
      <c r="D456" s="64">
        <v>1067000791</v>
      </c>
      <c r="E456" s="64">
        <v>680549022.12</v>
      </c>
      <c r="F456" s="61"/>
      <c r="G456" s="137"/>
    </row>
    <row r="457" spans="1:7" s="37" customFormat="1" ht="14.25" hidden="1" customHeight="1" x14ac:dyDescent="0.3">
      <c r="A457" s="40"/>
      <c r="B457" s="51"/>
      <c r="C457" s="51"/>
      <c r="D457" s="64">
        <v>0</v>
      </c>
      <c r="E457" s="64">
        <v>0</v>
      </c>
      <c r="F457" s="61"/>
      <c r="G457" s="137"/>
    </row>
    <row r="458" spans="1:7" s="37" customFormat="1" hidden="1" x14ac:dyDescent="0.3">
      <c r="A458" s="40"/>
      <c r="B458" s="51"/>
      <c r="C458" s="51"/>
      <c r="D458" s="64">
        <v>0</v>
      </c>
      <c r="E458" s="64">
        <v>0</v>
      </c>
      <c r="F458" s="61"/>
      <c r="G458" s="137"/>
    </row>
    <row r="459" spans="1:7" s="37" customFormat="1" hidden="1" x14ac:dyDescent="0.3">
      <c r="A459" s="40"/>
      <c r="B459" s="51"/>
      <c r="C459" s="51"/>
      <c r="D459" s="64">
        <v>0</v>
      </c>
      <c r="E459" s="64">
        <v>0</v>
      </c>
      <c r="F459" s="61"/>
      <c r="G459" s="137"/>
    </row>
    <row r="460" spans="1:7" s="37" customFormat="1" hidden="1" x14ac:dyDescent="0.3">
      <c r="A460" s="40"/>
      <c r="B460" s="51"/>
      <c r="C460" s="51"/>
      <c r="D460" s="64">
        <v>0</v>
      </c>
      <c r="E460" s="64">
        <v>0</v>
      </c>
      <c r="F460" s="61"/>
      <c r="G460" s="137"/>
    </row>
    <row r="461" spans="1:7" s="37" customFormat="1" hidden="1" x14ac:dyDescent="0.3">
      <c r="A461" s="40"/>
      <c r="B461" s="51"/>
      <c r="C461" s="51"/>
      <c r="D461" s="64">
        <v>0</v>
      </c>
      <c r="E461" s="64">
        <v>0</v>
      </c>
      <c r="F461" s="61"/>
      <c r="G461" s="137"/>
    </row>
    <row r="462" spans="1:7" s="37" customFormat="1" hidden="1" x14ac:dyDescent="0.3">
      <c r="A462" s="40"/>
      <c r="B462" s="51"/>
      <c r="C462" s="51"/>
      <c r="D462" s="64">
        <v>0</v>
      </c>
      <c r="E462" s="64">
        <v>0</v>
      </c>
      <c r="F462" s="61"/>
      <c r="G462" s="137"/>
    </row>
    <row r="463" spans="1:7" s="37" customFormat="1" hidden="1" x14ac:dyDescent="0.3">
      <c r="A463" s="40"/>
      <c r="B463" s="51"/>
      <c r="C463" s="51"/>
      <c r="D463" s="64">
        <v>0</v>
      </c>
      <c r="E463" s="64">
        <v>0</v>
      </c>
      <c r="F463" s="61"/>
      <c r="G463" s="137"/>
    </row>
    <row r="464" spans="1:7" s="37" customFormat="1" hidden="1" x14ac:dyDescent="0.3">
      <c r="A464" s="40"/>
      <c r="B464" s="51"/>
      <c r="C464" s="51"/>
      <c r="D464" s="64">
        <v>0</v>
      </c>
      <c r="E464" s="64">
        <v>0</v>
      </c>
      <c r="F464" s="61"/>
      <c r="G464" s="137"/>
    </row>
    <row r="465" spans="1:7" s="37" customFormat="1" hidden="1" x14ac:dyDescent="0.3">
      <c r="A465" s="40"/>
      <c r="B465" s="51"/>
      <c r="C465" s="51"/>
      <c r="D465" s="64">
        <v>0</v>
      </c>
      <c r="E465" s="64">
        <v>0</v>
      </c>
      <c r="F465" s="61"/>
      <c r="G465" s="137"/>
    </row>
    <row r="466" spans="1:7" s="37" customFormat="1" ht="15" thickBot="1" x14ac:dyDescent="0.35">
      <c r="A466" s="40"/>
      <c r="B466" s="43" t="s">
        <v>295</v>
      </c>
      <c r="C466" s="51"/>
      <c r="D466" s="66">
        <f>SUM(D434:D465)</f>
        <v>1107042335</v>
      </c>
      <c r="E466" s="66">
        <f>SUM(E434:E465)</f>
        <v>706820117.33000004</v>
      </c>
      <c r="F466" s="61"/>
      <c r="G466" s="137"/>
    </row>
    <row r="467" spans="1:7" s="37" customFormat="1" ht="15" thickTop="1" x14ac:dyDescent="0.3">
      <c r="A467" s="40"/>
      <c r="B467" s="43"/>
      <c r="C467" s="43"/>
      <c r="D467" s="35"/>
      <c r="E467" s="35"/>
      <c r="F467" s="61"/>
      <c r="G467" s="137"/>
    </row>
    <row r="468" spans="1:7" s="37" customFormat="1" x14ac:dyDescent="0.3">
      <c r="A468" s="40">
        <f>+A419</f>
        <v>18</v>
      </c>
      <c r="B468" s="43" t="s">
        <v>321</v>
      </c>
      <c r="C468" s="43"/>
      <c r="D468" s="35"/>
      <c r="E468" s="35"/>
      <c r="F468" s="61"/>
      <c r="G468" s="137"/>
    </row>
    <row r="469" spans="1:7" s="37" customFormat="1" x14ac:dyDescent="0.3">
      <c r="A469" s="40"/>
      <c r="B469" s="51" t="s">
        <v>322</v>
      </c>
      <c r="C469" s="43"/>
      <c r="D469" s="35"/>
      <c r="E469" s="35"/>
      <c r="F469" s="61"/>
      <c r="G469" s="137"/>
    </row>
    <row r="470" spans="1:7" s="37" customFormat="1" x14ac:dyDescent="0.3">
      <c r="A470" s="40"/>
      <c r="B470" s="51" t="s">
        <v>323</v>
      </c>
      <c r="C470" s="51"/>
      <c r="D470" s="64">
        <v>321798601.92000002</v>
      </c>
      <c r="E470" s="64">
        <v>344390206.67000002</v>
      </c>
      <c r="F470" s="61"/>
      <c r="G470" s="137"/>
    </row>
    <row r="471" spans="1:7" s="37" customFormat="1" hidden="1" x14ac:dyDescent="0.3">
      <c r="A471" s="40"/>
      <c r="B471" s="51" t="s">
        <v>324</v>
      </c>
      <c r="C471" s="51"/>
      <c r="D471" s="64">
        <v>0</v>
      </c>
      <c r="E471" s="64">
        <v>0</v>
      </c>
      <c r="F471" s="61"/>
      <c r="G471" s="137"/>
    </row>
    <row r="472" spans="1:7" s="37" customFormat="1" x14ac:dyDescent="0.3">
      <c r="A472" s="40"/>
      <c r="B472" s="51" t="s">
        <v>325</v>
      </c>
      <c r="C472" s="51"/>
      <c r="D472" s="64">
        <v>250000000</v>
      </c>
      <c r="E472" s="64">
        <v>267250000</v>
      </c>
      <c r="F472" s="61"/>
      <c r="G472" s="137"/>
    </row>
    <row r="473" spans="1:7" s="37" customFormat="1" ht="15" thickBot="1" x14ac:dyDescent="0.35">
      <c r="A473" s="40"/>
      <c r="B473" s="43" t="s">
        <v>295</v>
      </c>
      <c r="C473" s="51"/>
      <c r="D473" s="66">
        <f>SUM(D470:D472)</f>
        <v>571798601.92000008</v>
      </c>
      <c r="E473" s="66">
        <f>SUM(E470:E472)</f>
        <v>611640206.67000008</v>
      </c>
      <c r="F473" s="61"/>
      <c r="G473" s="137"/>
    </row>
    <row r="474" spans="1:7" s="37" customFormat="1" ht="15" thickTop="1" x14ac:dyDescent="0.3">
      <c r="A474" s="40"/>
      <c r="B474" s="43"/>
      <c r="C474" s="43"/>
      <c r="D474" s="35"/>
      <c r="E474" s="35"/>
      <c r="F474" s="61"/>
      <c r="G474" s="137"/>
    </row>
    <row r="475" spans="1:7" s="37" customFormat="1" hidden="1" x14ac:dyDescent="0.3">
      <c r="A475" s="40" t="b">
        <f>+A420</f>
        <v>0</v>
      </c>
      <c r="B475" s="43" t="s">
        <v>326</v>
      </c>
      <c r="C475" s="43"/>
      <c r="D475" s="35"/>
      <c r="E475" s="35"/>
      <c r="F475" s="61"/>
      <c r="G475" s="137"/>
    </row>
    <row r="476" spans="1:7" s="37" customFormat="1" hidden="1" x14ac:dyDescent="0.3">
      <c r="A476" s="40"/>
      <c r="B476" s="51" t="s">
        <v>327</v>
      </c>
      <c r="C476" s="43"/>
      <c r="D476" s="35"/>
      <c r="E476" s="35"/>
      <c r="F476" s="61"/>
      <c r="G476" s="137"/>
    </row>
    <row r="477" spans="1:7" s="37" customFormat="1" hidden="1" x14ac:dyDescent="0.3">
      <c r="A477" s="40"/>
      <c r="B477" s="51" t="s">
        <v>328</v>
      </c>
      <c r="C477" s="51"/>
      <c r="D477" s="64">
        <v>0</v>
      </c>
      <c r="E477" s="64">
        <v>0</v>
      </c>
      <c r="F477" s="61"/>
      <c r="G477" s="137"/>
    </row>
    <row r="478" spans="1:7" s="37" customFormat="1" hidden="1" x14ac:dyDescent="0.3">
      <c r="A478" s="40"/>
      <c r="B478" s="51" t="s">
        <v>160</v>
      </c>
      <c r="C478" s="51"/>
      <c r="D478" s="64">
        <v>0</v>
      </c>
      <c r="E478" s="64">
        <v>0</v>
      </c>
      <c r="F478" s="61"/>
      <c r="G478" s="137"/>
    </row>
    <row r="479" spans="1:7" s="37" customFormat="1" ht="15" hidden="1" thickBot="1" x14ac:dyDescent="0.35">
      <c r="A479" s="40"/>
      <c r="B479" s="43" t="s">
        <v>295</v>
      </c>
      <c r="C479" s="51"/>
      <c r="D479" s="66">
        <f>SUM(D477:D478)</f>
        <v>0</v>
      </c>
      <c r="E479" s="66">
        <f>SUM(E477:E478)</f>
        <v>0</v>
      </c>
      <c r="F479" s="61"/>
      <c r="G479" s="137"/>
    </row>
    <row r="480" spans="1:7" s="37" customFormat="1" hidden="1" x14ac:dyDescent="0.3">
      <c r="A480" s="40"/>
      <c r="B480" s="43"/>
      <c r="C480" s="43"/>
      <c r="D480" s="35"/>
      <c r="E480" s="35"/>
      <c r="F480" s="61"/>
      <c r="G480" s="137"/>
    </row>
    <row r="481" spans="1:7" s="37" customFormat="1" hidden="1" x14ac:dyDescent="0.3">
      <c r="A481" s="40" t="b">
        <f>+A421</f>
        <v>0</v>
      </c>
      <c r="B481" s="43" t="s">
        <v>329</v>
      </c>
      <c r="C481" s="43"/>
      <c r="D481" s="35"/>
      <c r="E481" s="35"/>
      <c r="F481" s="61"/>
      <c r="G481" s="137"/>
    </row>
    <row r="482" spans="1:7" s="37" customFormat="1" hidden="1" x14ac:dyDescent="0.3">
      <c r="A482" s="40"/>
      <c r="B482" s="51" t="s">
        <v>330</v>
      </c>
      <c r="C482" s="43"/>
      <c r="D482" s="35"/>
      <c r="E482" s="35"/>
      <c r="F482" s="61"/>
      <c r="G482" s="137"/>
    </row>
    <row r="483" spans="1:7" s="37" customFormat="1" hidden="1" x14ac:dyDescent="0.3">
      <c r="A483" s="40"/>
      <c r="B483" s="51" t="s">
        <v>331</v>
      </c>
      <c r="C483" s="51"/>
      <c r="D483" s="64">
        <v>0</v>
      </c>
      <c r="E483" s="64">
        <v>0</v>
      </c>
      <c r="F483" s="61"/>
      <c r="G483" s="137"/>
    </row>
    <row r="484" spans="1:7" s="37" customFormat="1" hidden="1" x14ac:dyDescent="0.3">
      <c r="A484" s="40"/>
      <c r="B484" s="51" t="s">
        <v>160</v>
      </c>
      <c r="C484" s="51"/>
      <c r="D484" s="64">
        <v>0</v>
      </c>
      <c r="E484" s="64">
        <v>0</v>
      </c>
      <c r="F484" s="61"/>
      <c r="G484" s="137"/>
    </row>
    <row r="485" spans="1:7" s="37" customFormat="1" ht="15" hidden="1" thickBot="1" x14ac:dyDescent="0.35">
      <c r="A485" s="40"/>
      <c r="B485" s="43" t="s">
        <v>295</v>
      </c>
      <c r="C485" s="51"/>
      <c r="D485" s="66">
        <f>SUM(D483:D484)</f>
        <v>0</v>
      </c>
      <c r="E485" s="66">
        <f>SUM(E483:E484)</f>
        <v>0</v>
      </c>
      <c r="F485" s="61"/>
      <c r="G485" s="137"/>
    </row>
    <row r="486" spans="1:7" s="37" customFormat="1" hidden="1" x14ac:dyDescent="0.3">
      <c r="A486" s="40"/>
      <c r="B486" s="43"/>
      <c r="C486" s="43"/>
      <c r="D486" s="35"/>
      <c r="E486" s="35"/>
      <c r="F486" s="61"/>
    </row>
    <row r="487" spans="1:7" s="37" customFormat="1" hidden="1" x14ac:dyDescent="0.3">
      <c r="A487" s="40">
        <f>IF(B487='[1]Estado de rendimiento'!A15,'[1]Estado de rendimiento'!B15)</f>
        <v>24</v>
      </c>
      <c r="B487" s="41" t="s">
        <v>332</v>
      </c>
      <c r="C487" s="41"/>
      <c r="D487" s="35"/>
      <c r="E487" s="35"/>
      <c r="F487" s="42"/>
    </row>
    <row r="488" spans="1:7" s="37" customFormat="1" hidden="1" x14ac:dyDescent="0.3">
      <c r="A488" s="40"/>
      <c r="B488" s="62" t="s">
        <v>84</v>
      </c>
      <c r="C488" s="62"/>
      <c r="D488" s="63"/>
      <c r="E488" s="63"/>
      <c r="F488" s="42"/>
    </row>
    <row r="489" spans="1:7" s="37" customFormat="1" hidden="1" x14ac:dyDescent="0.3">
      <c r="A489" s="40"/>
      <c r="B489" s="44" t="s">
        <v>333</v>
      </c>
      <c r="C489" s="44"/>
      <c r="D489" s="87">
        <v>0</v>
      </c>
      <c r="E489" s="87">
        <v>0</v>
      </c>
      <c r="F489" s="42"/>
    </row>
    <row r="490" spans="1:7" s="37" customFormat="1" hidden="1" x14ac:dyDescent="0.3">
      <c r="A490" s="40"/>
      <c r="B490" s="44" t="s">
        <v>334</v>
      </c>
      <c r="C490" s="44"/>
      <c r="D490" s="87">
        <v>0</v>
      </c>
      <c r="E490" s="87">
        <v>0</v>
      </c>
      <c r="F490" s="42"/>
    </row>
    <row r="491" spans="1:7" s="37" customFormat="1" hidden="1" x14ac:dyDescent="0.3">
      <c r="A491" s="40"/>
      <c r="B491" s="44" t="s">
        <v>335</v>
      </c>
      <c r="C491" s="44"/>
      <c r="D491" s="100">
        <v>0</v>
      </c>
      <c r="E491" s="100">
        <v>0</v>
      </c>
      <c r="F491" s="56"/>
    </row>
    <row r="492" spans="1:7" s="37" customFormat="1" hidden="1" x14ac:dyDescent="0.3">
      <c r="A492" s="40"/>
      <c r="B492" s="69" t="s">
        <v>336</v>
      </c>
      <c r="C492" s="69"/>
      <c r="D492" s="81">
        <f>SUM(D490:D491)</f>
        <v>0</v>
      </c>
      <c r="E492" s="81">
        <f>SUM(E490:E491)</f>
        <v>0</v>
      </c>
      <c r="F492" s="178"/>
    </row>
    <row r="493" spans="1:7" s="37" customFormat="1" hidden="1" x14ac:dyDescent="0.3">
      <c r="A493" s="40"/>
      <c r="B493" s="44" t="s">
        <v>337</v>
      </c>
      <c r="C493" s="44"/>
      <c r="D493" s="64">
        <f>+D492+D489</f>
        <v>0</v>
      </c>
      <c r="E493" s="64">
        <f>+E492+E489</f>
        <v>0</v>
      </c>
      <c r="F493" s="124"/>
    </row>
    <row r="494" spans="1:7" s="37" customFormat="1" hidden="1" x14ac:dyDescent="0.3">
      <c r="A494" s="40"/>
      <c r="B494" s="44" t="s">
        <v>338</v>
      </c>
      <c r="C494" s="44"/>
      <c r="D494" s="64">
        <v>0</v>
      </c>
      <c r="E494" s="64">
        <v>0</v>
      </c>
      <c r="F494" s="124"/>
    </row>
    <row r="495" spans="1:7" s="37" customFormat="1" hidden="1" x14ac:dyDescent="0.3">
      <c r="A495" s="40"/>
      <c r="B495" s="44" t="s">
        <v>339</v>
      </c>
      <c r="C495" s="44"/>
      <c r="D495" s="77">
        <v>0</v>
      </c>
      <c r="E495" s="77">
        <v>0</v>
      </c>
      <c r="F495" s="124"/>
    </row>
    <row r="496" spans="1:7" s="37" customFormat="1" ht="15" hidden="1" thickBot="1" x14ac:dyDescent="0.35">
      <c r="A496" s="40"/>
      <c r="B496" s="43" t="s">
        <v>340</v>
      </c>
      <c r="C496" s="43"/>
      <c r="D496" s="139">
        <f>SUM(D493:D495)</f>
        <v>0</v>
      </c>
      <c r="E496" s="139">
        <f>SUM(E493:E495)</f>
        <v>0</v>
      </c>
      <c r="F496" s="140"/>
      <c r="G496" s="148"/>
    </row>
    <row r="497" spans="1:7" s="37" customFormat="1" hidden="1" x14ac:dyDescent="0.3">
      <c r="A497" s="40"/>
      <c r="B497" s="62"/>
      <c r="C497" s="62"/>
      <c r="D497" s="63"/>
      <c r="E497" s="63"/>
      <c r="F497" s="85"/>
    </row>
    <row r="498" spans="1:7" s="37" customFormat="1" hidden="1" x14ac:dyDescent="0.3">
      <c r="A498" s="40"/>
      <c r="B498" s="62"/>
      <c r="C498" s="62"/>
      <c r="D498" s="63"/>
      <c r="E498" s="63"/>
      <c r="F498" s="85"/>
    </row>
    <row r="499" spans="1:7" s="37" customFormat="1" hidden="1" x14ac:dyDescent="0.3">
      <c r="A499" s="40">
        <f>IF(B499='[1]Estado de rendimiento'!A20,'[1]Estado de rendimiento'!B20)</f>
        <v>20</v>
      </c>
      <c r="B499" s="41" t="s">
        <v>341</v>
      </c>
      <c r="C499" s="41"/>
      <c r="D499" s="35"/>
      <c r="E499" s="35"/>
      <c r="F499" s="84"/>
    </row>
    <row r="500" spans="1:7" s="37" customFormat="1" hidden="1" x14ac:dyDescent="0.3">
      <c r="A500" s="40"/>
      <c r="B500" s="62" t="s">
        <v>84</v>
      </c>
      <c r="C500" s="62"/>
      <c r="D500" s="63"/>
      <c r="E500" s="63"/>
      <c r="F500" s="85"/>
    </row>
    <row r="501" spans="1:7" s="37" customFormat="1" hidden="1" x14ac:dyDescent="0.3">
      <c r="A501" s="40"/>
      <c r="B501" s="44" t="s">
        <v>342</v>
      </c>
      <c r="C501" s="44"/>
      <c r="D501" s="64">
        <v>0</v>
      </c>
      <c r="E501" s="64">
        <v>0</v>
      </c>
      <c r="F501" s="70"/>
    </row>
    <row r="502" spans="1:7" s="37" customFormat="1" ht="15" hidden="1" thickBot="1" x14ac:dyDescent="0.35">
      <c r="A502" s="40"/>
      <c r="B502" s="43" t="s">
        <v>49</v>
      </c>
      <c r="C502" s="43"/>
      <c r="D502" s="139">
        <f>SUM(D501:D501)</f>
        <v>0</v>
      </c>
      <c r="E502" s="139">
        <f>SUM(E501:E501)</f>
        <v>0</v>
      </c>
      <c r="F502" s="140"/>
    </row>
    <row r="503" spans="1:7" s="37" customFormat="1" hidden="1" x14ac:dyDescent="0.3">
      <c r="A503" s="40"/>
      <c r="B503" s="62"/>
      <c r="C503" s="62"/>
      <c r="D503" s="63"/>
      <c r="E503" s="63"/>
      <c r="F503" s="85"/>
    </row>
    <row r="504" spans="1:7" s="37" customFormat="1" hidden="1" x14ac:dyDescent="0.3">
      <c r="A504" s="40"/>
      <c r="B504" s="62"/>
      <c r="C504" s="62"/>
      <c r="D504" s="63"/>
      <c r="E504" s="63"/>
      <c r="F504" s="85"/>
    </row>
    <row r="505" spans="1:7" s="37" customFormat="1" x14ac:dyDescent="0.3">
      <c r="A505" s="40"/>
      <c r="B505" s="41" t="s">
        <v>343</v>
      </c>
      <c r="C505" s="41"/>
      <c r="D505" s="35"/>
      <c r="E505" s="35"/>
      <c r="F505" s="84"/>
    </row>
    <row r="506" spans="1:7" s="37" customFormat="1" x14ac:dyDescent="0.3">
      <c r="A506" s="40"/>
      <c r="B506" s="62" t="s">
        <v>84</v>
      </c>
      <c r="C506" s="62"/>
      <c r="D506" s="63"/>
      <c r="E506" s="63"/>
      <c r="F506" s="85"/>
    </row>
    <row r="507" spans="1:7" s="37" customFormat="1" x14ac:dyDescent="0.3">
      <c r="A507" s="40">
        <f>IF(B507='[1]Estado de rendimiento'!A21,'[1]Estado de rendimiento'!B21)</f>
        <v>19</v>
      </c>
      <c r="B507" s="41" t="s">
        <v>344</v>
      </c>
      <c r="C507" s="41"/>
      <c r="D507" s="35"/>
      <c r="E507" s="35"/>
      <c r="F507" s="84"/>
    </row>
    <row r="508" spans="1:7" s="37" customFormat="1" ht="28.5" customHeight="1" x14ac:dyDescent="0.3">
      <c r="A508" s="40"/>
      <c r="B508" s="202" t="s">
        <v>345</v>
      </c>
      <c r="C508" s="203"/>
      <c r="D508" s="203"/>
      <c r="E508" s="203"/>
      <c r="F508" s="84"/>
    </row>
    <row r="509" spans="1:7" s="37" customFormat="1" x14ac:dyDescent="0.3">
      <c r="A509" s="40"/>
      <c r="B509" s="44" t="s">
        <v>346</v>
      </c>
      <c r="C509" s="44"/>
      <c r="D509" s="64">
        <v>292003849.41000003</v>
      </c>
      <c r="E509" s="64">
        <v>264542921.19999999</v>
      </c>
      <c r="F509" s="65"/>
      <c r="G509" s="146"/>
    </row>
    <row r="510" spans="1:7" s="37" customFormat="1" x14ac:dyDescent="0.3">
      <c r="A510" s="40"/>
      <c r="B510" s="44" t="s">
        <v>347</v>
      </c>
      <c r="C510" s="44"/>
      <c r="D510" s="64">
        <v>66168436.880000003</v>
      </c>
      <c r="E510" s="64">
        <v>28050073.82</v>
      </c>
      <c r="F510" s="65"/>
    </row>
    <row r="511" spans="1:7" s="37" customFormat="1" hidden="1" x14ac:dyDescent="0.3">
      <c r="A511" s="40"/>
      <c r="B511" s="44" t="s">
        <v>348</v>
      </c>
      <c r="C511" s="44"/>
      <c r="D511" s="64">
        <v>0</v>
      </c>
      <c r="E511" s="64">
        <v>0</v>
      </c>
      <c r="F511" s="65"/>
    </row>
    <row r="512" spans="1:7" s="37" customFormat="1" hidden="1" x14ac:dyDescent="0.3">
      <c r="A512" s="40"/>
      <c r="B512" s="44" t="s">
        <v>349</v>
      </c>
      <c r="C512" s="44"/>
      <c r="D512" s="64">
        <v>0</v>
      </c>
      <c r="E512" s="64">
        <v>0</v>
      </c>
      <c r="F512" s="65"/>
    </row>
    <row r="513" spans="1:7" s="37" customFormat="1" x14ac:dyDescent="0.3">
      <c r="A513" s="40"/>
      <c r="B513" s="44" t="s">
        <v>350</v>
      </c>
      <c r="C513" s="44"/>
      <c r="D513" s="64">
        <v>41075824.979999997</v>
      </c>
      <c r="E513" s="64">
        <v>39626535.740000002</v>
      </c>
      <c r="F513" s="65"/>
    </row>
    <row r="514" spans="1:7" s="37" customFormat="1" hidden="1" x14ac:dyDescent="0.3">
      <c r="A514" s="40"/>
      <c r="B514" s="44" t="s">
        <v>351</v>
      </c>
      <c r="C514" s="44"/>
      <c r="D514" s="64">
        <v>0</v>
      </c>
      <c r="E514" s="64">
        <v>0</v>
      </c>
      <c r="F514" s="65"/>
    </row>
    <row r="515" spans="1:7" s="37" customFormat="1" x14ac:dyDescent="0.3">
      <c r="A515" s="40"/>
      <c r="B515" s="43" t="s">
        <v>49</v>
      </c>
      <c r="C515" s="69"/>
      <c r="D515" s="179">
        <f>SUM(D509:D514)</f>
        <v>399248111.27000004</v>
      </c>
      <c r="E515" s="179">
        <f>SUM(E509:E514)</f>
        <v>332219530.75999999</v>
      </c>
      <c r="F515" s="140"/>
      <c r="G515" s="148"/>
    </row>
    <row r="516" spans="1:7" s="37" customFormat="1" x14ac:dyDescent="0.3">
      <c r="A516" s="40"/>
      <c r="B516" s="62"/>
      <c r="C516" s="62"/>
      <c r="D516" s="63"/>
      <c r="E516" s="63"/>
      <c r="F516" s="85"/>
    </row>
    <row r="517" spans="1:7" s="37" customFormat="1" x14ac:dyDescent="0.3">
      <c r="A517" s="40">
        <f>IF(B517='[1]Estado de rendimiento'!A22,'[1]Estado de rendimiento'!B22)</f>
        <v>20</v>
      </c>
      <c r="B517" s="59" t="s">
        <v>352</v>
      </c>
      <c r="C517" s="59"/>
      <c r="D517" s="35"/>
      <c r="E517" s="35"/>
      <c r="F517" s="42"/>
    </row>
    <row r="518" spans="1:7" s="37" customFormat="1" x14ac:dyDescent="0.3">
      <c r="A518" s="40"/>
      <c r="B518" s="62" t="s">
        <v>84</v>
      </c>
      <c r="C518" s="59"/>
      <c r="D518" s="35"/>
      <c r="E518" s="35"/>
      <c r="F518" s="42"/>
    </row>
    <row r="519" spans="1:7" s="37" customFormat="1" x14ac:dyDescent="0.3">
      <c r="A519" s="40"/>
      <c r="B519" s="62" t="s">
        <v>353</v>
      </c>
      <c r="C519" s="59"/>
      <c r="D519" s="35"/>
      <c r="E519" s="35"/>
      <c r="F519" s="42"/>
    </row>
    <row r="520" spans="1:7" s="37" customFormat="1" x14ac:dyDescent="0.3">
      <c r="A520" s="40"/>
      <c r="B520" s="62" t="s">
        <v>354</v>
      </c>
      <c r="C520" s="59"/>
      <c r="D520" s="35"/>
      <c r="E520" s="35"/>
      <c r="F520" s="42"/>
    </row>
    <row r="521" spans="1:7" s="37" customFormat="1" x14ac:dyDescent="0.3">
      <c r="A521" s="40"/>
      <c r="B521" s="62" t="s">
        <v>355</v>
      </c>
      <c r="C521" s="59"/>
      <c r="D521" s="35"/>
      <c r="E521" s="35"/>
      <c r="F521" s="42"/>
    </row>
    <row r="522" spans="1:7" s="37" customFormat="1" x14ac:dyDescent="0.3">
      <c r="A522" s="40"/>
      <c r="B522" s="62" t="s">
        <v>356</v>
      </c>
      <c r="C522" s="59"/>
      <c r="D522" s="35"/>
      <c r="E522" s="35"/>
      <c r="F522" s="42"/>
    </row>
    <row r="523" spans="1:7" s="37" customFormat="1" x14ac:dyDescent="0.3">
      <c r="A523" s="40"/>
      <c r="B523" s="62"/>
      <c r="C523" s="59"/>
      <c r="D523" s="35"/>
      <c r="E523" s="35"/>
      <c r="F523" s="42"/>
    </row>
    <row r="524" spans="1:7" s="37" customFormat="1" x14ac:dyDescent="0.3">
      <c r="A524" s="40"/>
      <c r="B524" s="44" t="s">
        <v>357</v>
      </c>
      <c r="C524" s="44"/>
      <c r="D524" s="64">
        <v>5000000</v>
      </c>
      <c r="E524" s="64">
        <v>250000000</v>
      </c>
      <c r="F524" s="65"/>
    </row>
    <row r="525" spans="1:7" s="37" customFormat="1" x14ac:dyDescent="0.3">
      <c r="A525" s="40"/>
      <c r="B525" s="44" t="s">
        <v>358</v>
      </c>
      <c r="C525" s="44"/>
      <c r="D525" s="64">
        <v>325932374</v>
      </c>
      <c r="E525" s="64">
        <v>0</v>
      </c>
      <c r="F525" s="65"/>
    </row>
    <row r="526" spans="1:7" s="37" customFormat="1" x14ac:dyDescent="0.3">
      <c r="A526" s="40"/>
      <c r="B526" s="43" t="s">
        <v>49</v>
      </c>
      <c r="C526" s="69"/>
      <c r="D526" s="179">
        <f>SUM(D524:D525)</f>
        <v>330932374</v>
      </c>
      <c r="E526" s="179">
        <f>SUM(E524:E524)</f>
        <v>250000000</v>
      </c>
      <c r="F526" s="140"/>
    </row>
    <row r="527" spans="1:7" s="37" customFormat="1" x14ac:dyDescent="0.3">
      <c r="A527" s="40"/>
      <c r="B527" s="210"/>
      <c r="C527" s="211"/>
      <c r="D527" s="211"/>
      <c r="E527" s="211"/>
      <c r="F527" s="140"/>
    </row>
    <row r="528" spans="1:7" s="37" customFormat="1" hidden="1" x14ac:dyDescent="0.3">
      <c r="A528" s="40"/>
      <c r="B528" s="62"/>
      <c r="C528" s="62"/>
      <c r="D528" s="63"/>
      <c r="E528" s="63"/>
      <c r="F528" s="42"/>
    </row>
    <row r="529" spans="1:10" s="37" customFormat="1" x14ac:dyDescent="0.3">
      <c r="A529" s="40">
        <f>IF(B529='[1]Estado de rendimiento'!A23,'[1]Estado de rendimiento'!B23)</f>
        <v>21</v>
      </c>
      <c r="B529" s="59" t="s">
        <v>359</v>
      </c>
      <c r="C529" s="59"/>
      <c r="D529" s="35"/>
      <c r="E529" s="35"/>
      <c r="F529" s="42"/>
    </row>
    <row r="530" spans="1:10" ht="31.5" customHeight="1" x14ac:dyDescent="0.3">
      <c r="A530" s="40"/>
      <c r="B530" s="202" t="s">
        <v>360</v>
      </c>
      <c r="C530" s="203"/>
      <c r="D530" s="203"/>
      <c r="E530" s="203"/>
      <c r="F530" s="91"/>
    </row>
    <row r="531" spans="1:10" x14ac:dyDescent="0.3">
      <c r="A531" s="40"/>
      <c r="B531" s="44" t="s">
        <v>361</v>
      </c>
      <c r="C531" s="44"/>
      <c r="D531" s="64">
        <v>842476.06</v>
      </c>
      <c r="E531" s="64">
        <v>1157847.1200000001</v>
      </c>
      <c r="F531" s="94"/>
    </row>
    <row r="532" spans="1:10" x14ac:dyDescent="0.3">
      <c r="A532" s="40"/>
      <c r="B532" s="44" t="s">
        <v>362</v>
      </c>
      <c r="C532" s="44"/>
      <c r="D532" s="64">
        <v>266090</v>
      </c>
      <c r="E532" s="64">
        <v>4720</v>
      </c>
      <c r="F532" s="94"/>
    </row>
    <row r="533" spans="1:10" x14ac:dyDescent="0.3">
      <c r="A533" s="40"/>
      <c r="B533" s="44" t="s">
        <v>363</v>
      </c>
      <c r="C533" s="44"/>
      <c r="D533" s="64">
        <v>256574.76</v>
      </c>
      <c r="E533" s="64">
        <v>354554.6</v>
      </c>
      <c r="F533" s="94"/>
    </row>
    <row r="534" spans="1:10" x14ac:dyDescent="0.3">
      <c r="A534" s="40"/>
      <c r="B534" s="44" t="s">
        <v>364</v>
      </c>
      <c r="C534" s="44"/>
      <c r="D534" s="64">
        <v>672260.75</v>
      </c>
      <c r="E534" s="64">
        <v>1305757</v>
      </c>
      <c r="F534" s="94"/>
    </row>
    <row r="535" spans="1:10" x14ac:dyDescent="0.3">
      <c r="A535" s="40"/>
      <c r="B535" s="44" t="s">
        <v>365</v>
      </c>
      <c r="C535" s="44"/>
      <c r="D535" s="64">
        <v>27612</v>
      </c>
      <c r="E535" s="64">
        <v>12390</v>
      </c>
      <c r="F535" s="94"/>
    </row>
    <row r="536" spans="1:10" x14ac:dyDescent="0.3">
      <c r="A536" s="40"/>
      <c r="B536" s="44" t="s">
        <v>366</v>
      </c>
      <c r="C536" s="44"/>
      <c r="D536" s="64">
        <v>1300551.3</v>
      </c>
      <c r="E536" s="64">
        <v>4795.8999999999996</v>
      </c>
      <c r="F536" s="94"/>
    </row>
    <row r="537" spans="1:10" x14ac:dyDescent="0.3">
      <c r="A537" s="40"/>
      <c r="B537" s="44" t="s">
        <v>367</v>
      </c>
      <c r="C537" s="44"/>
      <c r="D537" s="64">
        <v>28427.94</v>
      </c>
      <c r="E537" s="64">
        <v>23000.84</v>
      </c>
      <c r="F537" s="94"/>
    </row>
    <row r="538" spans="1:10" x14ac:dyDescent="0.3">
      <c r="A538" s="40"/>
      <c r="B538" s="44" t="s">
        <v>368</v>
      </c>
      <c r="C538" s="44"/>
      <c r="D538" s="64">
        <v>5057861.42</v>
      </c>
      <c r="E538" s="64">
        <v>982818.47</v>
      </c>
      <c r="F538" s="94"/>
    </row>
    <row r="539" spans="1:10" s="37" customFormat="1" x14ac:dyDescent="0.3">
      <c r="A539" s="40"/>
      <c r="B539" s="44" t="s">
        <v>369</v>
      </c>
      <c r="C539" s="44"/>
      <c r="D539" s="64">
        <v>3319682.04</v>
      </c>
      <c r="E539" s="64">
        <v>2627165.14</v>
      </c>
      <c r="F539" s="65"/>
    </row>
    <row r="540" spans="1:10" x14ac:dyDescent="0.3">
      <c r="A540" s="40"/>
      <c r="B540" s="43" t="s">
        <v>49</v>
      </c>
      <c r="C540" s="41"/>
      <c r="D540" s="179">
        <f>SUM(D531:D539)</f>
        <v>11771536.27</v>
      </c>
      <c r="E540" s="179">
        <f>SUM(E531:E539)</f>
        <v>6473049.0700000003</v>
      </c>
      <c r="F540" s="99"/>
    </row>
    <row r="541" spans="1:10" x14ac:dyDescent="0.3">
      <c r="A541" s="180"/>
      <c r="B541" s="2"/>
      <c r="C541" s="2"/>
      <c r="D541" s="10"/>
      <c r="E541" s="10"/>
      <c r="F541" s="91"/>
    </row>
    <row r="542" spans="1:10" x14ac:dyDescent="0.3">
      <c r="A542" s="40">
        <f>IF(B542='[1]Estado de rendimiento'!A24,'[1]Estado de rendimiento'!B24)</f>
        <v>22</v>
      </c>
      <c r="B542" s="43" t="s">
        <v>370</v>
      </c>
      <c r="C542" s="43"/>
      <c r="D542" s="35"/>
      <c r="E542" s="35"/>
      <c r="F542" s="4"/>
      <c r="G542" s="37"/>
      <c r="H542" s="37"/>
      <c r="I542" s="37"/>
      <c r="J542" s="37"/>
    </row>
    <row r="543" spans="1:10" ht="27.75" customHeight="1" x14ac:dyDescent="0.3">
      <c r="A543" s="40"/>
      <c r="B543" s="202" t="s">
        <v>371</v>
      </c>
      <c r="C543" s="203"/>
      <c r="D543" s="203"/>
      <c r="E543" s="203"/>
      <c r="F543" s="4"/>
      <c r="G543" s="37"/>
      <c r="H543" s="148"/>
      <c r="I543" s="146"/>
      <c r="J543" s="37"/>
    </row>
    <row r="544" spans="1:10" s="37" customFormat="1" x14ac:dyDescent="0.3">
      <c r="A544" s="40"/>
      <c r="B544" s="44" t="s">
        <v>372</v>
      </c>
      <c r="C544" s="45"/>
      <c r="D544" s="64">
        <v>627725.71</v>
      </c>
      <c r="E544" s="64">
        <v>627725.71</v>
      </c>
      <c r="F544" s="65"/>
    </row>
    <row r="545" spans="1:10" s="37" customFormat="1" x14ac:dyDescent="0.3">
      <c r="A545" s="40"/>
      <c r="B545" s="44" t="s">
        <v>373</v>
      </c>
      <c r="C545" s="45"/>
      <c r="D545" s="64">
        <v>1786674.26</v>
      </c>
      <c r="E545" s="64">
        <v>1593139.68</v>
      </c>
      <c r="F545" s="65"/>
      <c r="G545" s="146"/>
      <c r="H545" s="146"/>
      <c r="I545" s="146"/>
      <c r="J545" s="146"/>
    </row>
    <row r="546" spans="1:10" s="37" customFormat="1" hidden="1" x14ac:dyDescent="0.3">
      <c r="A546" s="40"/>
      <c r="B546" s="44" t="s">
        <v>38</v>
      </c>
      <c r="C546" s="44"/>
      <c r="D546" s="64">
        <v>0</v>
      </c>
      <c r="E546" s="64">
        <v>0</v>
      </c>
      <c r="F546" s="65"/>
    </row>
    <row r="547" spans="1:10" s="37" customFormat="1" x14ac:dyDescent="0.3">
      <c r="A547" s="40"/>
      <c r="B547" s="44" t="s">
        <v>374</v>
      </c>
      <c r="C547" s="44"/>
      <c r="D547" s="64">
        <v>709270.46</v>
      </c>
      <c r="E547" s="64">
        <v>950800.8</v>
      </c>
      <c r="F547" s="65"/>
    </row>
    <row r="548" spans="1:10" s="37" customFormat="1" x14ac:dyDescent="0.3">
      <c r="A548" s="40"/>
      <c r="B548" s="44" t="s">
        <v>375</v>
      </c>
      <c r="C548" s="45"/>
      <c r="D548" s="64">
        <v>1897020</v>
      </c>
      <c r="E548" s="64">
        <v>1897020</v>
      </c>
      <c r="F548" s="65"/>
    </row>
    <row r="549" spans="1:10" s="37" customFormat="1" x14ac:dyDescent="0.3">
      <c r="A549" s="40"/>
      <c r="B549" s="44" t="s">
        <v>376</v>
      </c>
      <c r="C549" s="45"/>
      <c r="D549" s="64">
        <v>2924500.04</v>
      </c>
      <c r="E549" s="64">
        <v>5039748.37</v>
      </c>
      <c r="F549" s="65"/>
      <c r="G549" s="148"/>
    </row>
    <row r="550" spans="1:10" x14ac:dyDescent="0.3">
      <c r="A550" s="40"/>
      <c r="B550" s="44" t="s">
        <v>38</v>
      </c>
      <c r="C550" s="44"/>
      <c r="D550" s="64">
        <v>7465904</v>
      </c>
      <c r="E550" s="64">
        <v>7465904</v>
      </c>
      <c r="F550" s="94"/>
    </row>
    <row r="551" spans="1:10" x14ac:dyDescent="0.3">
      <c r="A551" s="40"/>
      <c r="B551" s="43" t="s">
        <v>49</v>
      </c>
      <c r="C551" s="43"/>
      <c r="D551" s="179">
        <f>SUM(D544:D550)</f>
        <v>15411094.469999999</v>
      </c>
      <c r="E551" s="179">
        <f>SUM(E544:E550)</f>
        <v>17574338.559999999</v>
      </c>
      <c r="F551" s="99"/>
      <c r="G551" s="181"/>
      <c r="H551" s="102"/>
    </row>
    <row r="552" spans="1:10" x14ac:dyDescent="0.3">
      <c r="A552" s="180"/>
      <c r="B552" s="21"/>
      <c r="C552" s="21"/>
      <c r="D552" s="21"/>
      <c r="E552" s="21"/>
      <c r="F552" s="4"/>
      <c r="G552" s="182"/>
    </row>
    <row r="553" spans="1:10" x14ac:dyDescent="0.3">
      <c r="A553" s="40">
        <f>IF(B553='[1]Estado de rendimiento'!A25,'[1]Estado de rendimiento'!B25)</f>
        <v>23</v>
      </c>
      <c r="B553" s="43" t="s">
        <v>377</v>
      </c>
      <c r="C553" s="43"/>
      <c r="D553" s="35"/>
      <c r="E553" s="35"/>
      <c r="F553" s="4"/>
      <c r="H553" s="183"/>
    </row>
    <row r="554" spans="1:10" ht="42" customHeight="1" x14ac:dyDescent="0.3">
      <c r="A554" s="40"/>
      <c r="B554" s="202" t="s">
        <v>378</v>
      </c>
      <c r="C554" s="203"/>
      <c r="D554" s="203"/>
      <c r="E554" s="203"/>
      <c r="F554" s="4"/>
    </row>
    <row r="555" spans="1:10" x14ac:dyDescent="0.3">
      <c r="A555" s="40" t="s">
        <v>379</v>
      </c>
      <c r="B555" s="44" t="s">
        <v>380</v>
      </c>
      <c r="C555" s="44"/>
      <c r="D555" s="64">
        <v>27447286.870000001</v>
      </c>
      <c r="E555" s="64">
        <v>25437665.719999999</v>
      </c>
      <c r="F555" s="4"/>
    </row>
    <row r="556" spans="1:10" x14ac:dyDescent="0.3">
      <c r="A556" s="40"/>
      <c r="B556" s="44" t="s">
        <v>381</v>
      </c>
      <c r="C556" s="44"/>
      <c r="D556" s="64">
        <v>26527008.289999999</v>
      </c>
      <c r="E556" s="64">
        <v>1208294.96</v>
      </c>
      <c r="F556" s="4"/>
    </row>
    <row r="557" spans="1:10" x14ac:dyDescent="0.3">
      <c r="A557" s="40"/>
      <c r="B557" s="44" t="s">
        <v>382</v>
      </c>
      <c r="C557" s="44"/>
      <c r="D557" s="64">
        <v>2482233.4700000002</v>
      </c>
      <c r="E557" s="64">
        <v>1541570.5</v>
      </c>
      <c r="F557" s="4"/>
      <c r="G557" s="184"/>
    </row>
    <row r="558" spans="1:10" x14ac:dyDescent="0.3">
      <c r="A558" s="40"/>
      <c r="B558" s="44" t="s">
        <v>383</v>
      </c>
      <c r="C558" s="44"/>
      <c r="D558" s="64">
        <v>248580</v>
      </c>
      <c r="E558" s="64">
        <v>0</v>
      </c>
      <c r="F558" s="4"/>
      <c r="G558" s="184"/>
    </row>
    <row r="559" spans="1:10" x14ac:dyDescent="0.3">
      <c r="A559" s="40"/>
      <c r="B559" s="44" t="s">
        <v>384</v>
      </c>
      <c r="C559" s="44"/>
      <c r="D559" s="64">
        <v>6134622.5199999996</v>
      </c>
      <c r="E559" s="64">
        <v>3335345.91</v>
      </c>
      <c r="F559" s="4"/>
      <c r="G559" s="184"/>
    </row>
    <row r="560" spans="1:10" x14ac:dyDescent="0.3">
      <c r="A560" s="40"/>
      <c r="B560" s="44" t="s">
        <v>385</v>
      </c>
      <c r="C560" s="44"/>
      <c r="D560" s="64">
        <v>13995003.52</v>
      </c>
      <c r="E560" s="64">
        <v>6344505.9100000001</v>
      </c>
      <c r="F560" s="4"/>
      <c r="G560" s="184"/>
    </row>
    <row r="561" spans="1:8" x14ac:dyDescent="0.3">
      <c r="A561" s="40"/>
      <c r="B561" s="44" t="s">
        <v>386</v>
      </c>
      <c r="C561" s="44"/>
      <c r="D561" s="64">
        <v>4576754.4800000004</v>
      </c>
      <c r="E561" s="64">
        <v>67650.5</v>
      </c>
      <c r="F561" s="4"/>
      <c r="G561" s="184"/>
    </row>
    <row r="562" spans="1:8" x14ac:dyDescent="0.3">
      <c r="A562" s="40"/>
      <c r="B562" s="44" t="s">
        <v>387</v>
      </c>
      <c r="C562" s="44"/>
      <c r="D562" s="185">
        <v>94965984.840000004</v>
      </c>
      <c r="E562" s="185">
        <v>12388126.48</v>
      </c>
      <c r="F562" s="4"/>
    </row>
    <row r="563" spans="1:8" x14ac:dyDescent="0.3">
      <c r="A563" s="40"/>
      <c r="B563" s="44" t="s">
        <v>388</v>
      </c>
      <c r="C563" s="44"/>
      <c r="D563" s="64">
        <v>26075600</v>
      </c>
      <c r="E563" s="64">
        <v>28541655</v>
      </c>
      <c r="F563" s="4"/>
    </row>
    <row r="564" spans="1:8" x14ac:dyDescent="0.3">
      <c r="A564" s="40"/>
      <c r="B564" s="44" t="s">
        <v>389</v>
      </c>
      <c r="C564" s="44"/>
      <c r="D564" s="64">
        <v>657200</v>
      </c>
      <c r="E564" s="64">
        <v>0</v>
      </c>
      <c r="F564" s="4"/>
    </row>
    <row r="565" spans="1:8" hidden="1" x14ac:dyDescent="0.3">
      <c r="A565" s="40"/>
      <c r="B565" s="44" t="s">
        <v>390</v>
      </c>
      <c r="C565" s="44"/>
      <c r="D565" s="64">
        <v>0</v>
      </c>
      <c r="E565" s="64">
        <v>0</v>
      </c>
      <c r="F565" s="4"/>
    </row>
    <row r="566" spans="1:8" x14ac:dyDescent="0.3">
      <c r="A566" s="40"/>
      <c r="B566" s="44" t="s">
        <v>391</v>
      </c>
      <c r="C566" s="44"/>
      <c r="D566" s="64">
        <v>4731524.0199999996</v>
      </c>
      <c r="E566" s="64">
        <v>3074313.26</v>
      </c>
      <c r="F566" s="4"/>
    </row>
    <row r="567" spans="1:8" x14ac:dyDescent="0.3">
      <c r="A567" s="40"/>
      <c r="B567" s="44" t="s">
        <v>392</v>
      </c>
      <c r="C567" s="44"/>
      <c r="D567" s="64">
        <v>764857034.26999998</v>
      </c>
      <c r="E567" s="64">
        <v>739990352.64999998</v>
      </c>
      <c r="F567" s="4"/>
    </row>
    <row r="568" spans="1:8" x14ac:dyDescent="0.3">
      <c r="A568" s="40"/>
      <c r="B568" s="44" t="s">
        <v>393</v>
      </c>
      <c r="C568" s="44"/>
      <c r="D568" s="64">
        <v>0</v>
      </c>
      <c r="E568" s="64">
        <v>6584.1</v>
      </c>
      <c r="F568" s="4"/>
    </row>
    <row r="569" spans="1:8" hidden="1" x14ac:dyDescent="0.3">
      <c r="A569" s="40"/>
      <c r="B569" s="44" t="s">
        <v>394</v>
      </c>
      <c r="C569" s="44"/>
      <c r="D569" s="64">
        <v>0</v>
      </c>
      <c r="E569" s="64">
        <v>0</v>
      </c>
      <c r="F569" s="4"/>
      <c r="G569" s="181"/>
    </row>
    <row r="570" spans="1:8" x14ac:dyDescent="0.3">
      <c r="A570" s="40"/>
      <c r="B570" s="44" t="s">
        <v>395</v>
      </c>
      <c r="C570" s="44"/>
      <c r="D570" s="64">
        <v>107955.4</v>
      </c>
      <c r="E570" s="64">
        <v>796683.2</v>
      </c>
      <c r="F570" s="4"/>
    </row>
    <row r="571" spans="1:8" hidden="1" x14ac:dyDescent="0.3">
      <c r="A571" s="40"/>
      <c r="B571" s="186" t="s">
        <v>396</v>
      </c>
      <c r="C571" s="44"/>
      <c r="D571" s="64">
        <v>0</v>
      </c>
      <c r="E571" s="64">
        <v>0</v>
      </c>
      <c r="F571" s="4"/>
    </row>
    <row r="572" spans="1:8" x14ac:dyDescent="0.3">
      <c r="A572" s="40"/>
      <c r="B572" s="44" t="s">
        <v>397</v>
      </c>
      <c r="C572" s="44"/>
      <c r="D572" s="64">
        <v>6638382.2000000002</v>
      </c>
      <c r="E572" s="64">
        <v>0</v>
      </c>
      <c r="F572" s="4"/>
    </row>
    <row r="573" spans="1:8" x14ac:dyDescent="0.3">
      <c r="A573" s="40"/>
      <c r="B573" s="43" t="s">
        <v>49</v>
      </c>
      <c r="C573" s="43"/>
      <c r="D573" s="179">
        <f>SUM(D555:D571)+D572</f>
        <v>979445169.88</v>
      </c>
      <c r="E573" s="179">
        <f>SUM(E555:E572)</f>
        <v>822732748.19000006</v>
      </c>
      <c r="F573" s="4"/>
      <c r="H573" s="187"/>
    </row>
    <row r="574" spans="1:8" hidden="1" x14ac:dyDescent="0.3">
      <c r="A574" s="180"/>
      <c r="B574" s="188"/>
      <c r="C574" s="188"/>
      <c r="D574" s="189"/>
      <c r="E574" s="189"/>
      <c r="F574" s="99"/>
      <c r="H574" s="187"/>
    </row>
    <row r="575" spans="1:8" ht="15" hidden="1" thickBot="1" x14ac:dyDescent="0.35">
      <c r="A575" s="180"/>
      <c r="B575" s="3" t="s">
        <v>398</v>
      </c>
      <c r="C575" s="3"/>
      <c r="D575" s="190">
        <f>D573+D551+D540+D526+D515</f>
        <v>1736808285.8899999</v>
      </c>
      <c r="E575" s="190">
        <f>E573+E551+E540+E526+E515</f>
        <v>1428999666.5800002</v>
      </c>
      <c r="F575" s="99"/>
    </row>
    <row r="576" spans="1:8" x14ac:dyDescent="0.3">
      <c r="A576" s="180"/>
      <c r="B576" s="3"/>
      <c r="C576" s="3"/>
      <c r="D576" s="189"/>
      <c r="E576" s="189"/>
      <c r="F576" s="99"/>
    </row>
    <row r="577" spans="1:6" hidden="1" x14ac:dyDescent="0.3">
      <c r="A577" s="180" t="e">
        <f>IF(B577='[1]Estado de rendimiento'!A31,'[1]Estado de rendimiento'!#REF!)</f>
        <v>#REF!</v>
      </c>
      <c r="B577" s="191" t="s">
        <v>399</v>
      </c>
      <c r="C577" s="191"/>
      <c r="D577" s="21"/>
      <c r="E577" s="21"/>
    </row>
    <row r="578" spans="1:6" hidden="1" x14ac:dyDescent="0.3">
      <c r="A578" s="180"/>
      <c r="B578" s="2" t="s">
        <v>84</v>
      </c>
      <c r="C578" s="2"/>
      <c r="D578" s="21"/>
      <c r="E578" s="21"/>
    </row>
    <row r="579" spans="1:6" hidden="1" x14ac:dyDescent="0.3">
      <c r="A579" s="180"/>
      <c r="B579" s="192" t="s">
        <v>400</v>
      </c>
      <c r="C579" s="192"/>
      <c r="D579" s="185">
        <v>0</v>
      </c>
      <c r="E579" s="185">
        <v>0</v>
      </c>
    </row>
    <row r="580" spans="1:6" hidden="1" x14ac:dyDescent="0.3">
      <c r="A580" s="180"/>
      <c r="B580" s="192" t="s">
        <v>401</v>
      </c>
      <c r="C580" s="192"/>
      <c r="D580" s="185">
        <v>0</v>
      </c>
      <c r="E580" s="185">
        <v>0</v>
      </c>
    </row>
    <row r="581" spans="1:6" hidden="1" x14ac:dyDescent="0.3">
      <c r="A581" s="180"/>
      <c r="B581" s="192" t="s">
        <v>402</v>
      </c>
      <c r="C581" s="192"/>
      <c r="D581" s="185">
        <v>0</v>
      </c>
      <c r="E581" s="185">
        <v>0</v>
      </c>
    </row>
    <row r="582" spans="1:6" hidden="1" x14ac:dyDescent="0.3">
      <c r="A582" s="180"/>
      <c r="B582" s="192" t="s">
        <v>403</v>
      </c>
      <c r="C582" s="192"/>
      <c r="D582" s="185">
        <v>0</v>
      </c>
      <c r="E582" s="185">
        <v>0</v>
      </c>
    </row>
    <row r="583" spans="1:6" hidden="1" x14ac:dyDescent="0.3">
      <c r="A583" s="180"/>
      <c r="B583" s="192" t="s">
        <v>404</v>
      </c>
      <c r="C583" s="192"/>
      <c r="D583" s="185">
        <v>0</v>
      </c>
      <c r="E583" s="185">
        <v>0</v>
      </c>
    </row>
    <row r="584" spans="1:6" hidden="1" x14ac:dyDescent="0.3">
      <c r="A584" s="180"/>
      <c r="B584" s="3" t="s">
        <v>405</v>
      </c>
      <c r="C584" s="3"/>
      <c r="D584" s="193">
        <f>SUM(D579:D583)</f>
        <v>0</v>
      </c>
      <c r="E584" s="193">
        <f>SUM(E579:E583)</f>
        <v>0</v>
      </c>
    </row>
    <row r="585" spans="1:6" hidden="1" x14ac:dyDescent="0.3">
      <c r="A585" s="180"/>
      <c r="B585" s="3"/>
      <c r="C585" s="3"/>
      <c r="D585" s="189"/>
      <c r="E585" s="189"/>
    </row>
    <row r="586" spans="1:6" hidden="1" x14ac:dyDescent="0.3">
      <c r="A586" s="180"/>
      <c r="B586" s="3"/>
      <c r="C586" s="3"/>
      <c r="D586" s="189"/>
      <c r="E586" s="189"/>
    </row>
    <row r="587" spans="1:6" hidden="1" x14ac:dyDescent="0.3">
      <c r="A587" s="180" t="e">
        <f>IF(B587='[1]Estado de rendimiento'!A34,'[1]Estado de rendimiento'!#REF!)</f>
        <v>#REF!</v>
      </c>
      <c r="B587" s="188" t="s">
        <v>406</v>
      </c>
      <c r="C587" s="188"/>
      <c r="D587" s="21"/>
      <c r="E587" s="21"/>
      <c r="F587" s="4"/>
    </row>
    <row r="588" spans="1:6" hidden="1" x14ac:dyDescent="0.3">
      <c r="A588" s="180"/>
      <c r="B588" s="2" t="s">
        <v>84</v>
      </c>
      <c r="C588" s="2"/>
      <c r="D588" s="10"/>
      <c r="E588" s="10"/>
      <c r="F588" s="4"/>
    </row>
    <row r="589" spans="1:6" hidden="1" x14ac:dyDescent="0.3">
      <c r="A589" s="180"/>
      <c r="B589" s="192" t="s">
        <v>407</v>
      </c>
      <c r="C589" s="192"/>
      <c r="D589" s="185">
        <v>0</v>
      </c>
      <c r="E589" s="185">
        <v>0</v>
      </c>
      <c r="F589" s="119"/>
    </row>
    <row r="590" spans="1:6" hidden="1" x14ac:dyDescent="0.3">
      <c r="A590" s="180"/>
      <c r="B590" s="192" t="s">
        <v>408</v>
      </c>
      <c r="C590" s="192"/>
      <c r="D590" s="185">
        <v>0</v>
      </c>
      <c r="E590" s="185">
        <v>0</v>
      </c>
      <c r="F590" s="94"/>
    </row>
    <row r="591" spans="1:6" hidden="1" x14ac:dyDescent="0.3">
      <c r="A591" s="180"/>
      <c r="B591" s="192" t="s">
        <v>409</v>
      </c>
      <c r="C591" s="192"/>
      <c r="D591" s="185">
        <v>0</v>
      </c>
      <c r="E591" s="185">
        <v>0</v>
      </c>
      <c r="F591" s="94"/>
    </row>
    <row r="592" spans="1:6" ht="15" hidden="1" thickBot="1" x14ac:dyDescent="0.35">
      <c r="A592" s="180"/>
      <c r="B592" s="188" t="s">
        <v>410</v>
      </c>
      <c r="C592" s="188"/>
      <c r="D592" s="190">
        <f>SUM(D589:D591)</f>
        <v>0</v>
      </c>
      <c r="E592" s="190">
        <f>SUM(E589:E591)</f>
        <v>0</v>
      </c>
      <c r="F592" s="99"/>
    </row>
    <row r="593" spans="1:6" x14ac:dyDescent="0.3">
      <c r="A593" s="180">
        <v>24</v>
      </c>
      <c r="B593" s="17" t="s">
        <v>411</v>
      </c>
      <c r="C593" s="17"/>
      <c r="D593" s="20"/>
      <c r="E593" s="21"/>
      <c r="F593" s="15"/>
    </row>
    <row r="594" spans="1:6" ht="72" customHeight="1" x14ac:dyDescent="0.3">
      <c r="A594" s="16"/>
      <c r="B594" s="204" t="s">
        <v>412</v>
      </c>
      <c r="C594" s="205"/>
      <c r="D594" s="205"/>
      <c r="E594" s="205"/>
      <c r="F594" s="15"/>
    </row>
    <row r="597" spans="1:6" x14ac:dyDescent="0.3">
      <c r="B597" s="20" t="s">
        <v>413</v>
      </c>
    </row>
    <row r="598" spans="1:6" x14ac:dyDescent="0.3">
      <c r="B598" s="20" t="s">
        <v>414</v>
      </c>
    </row>
    <row r="599" spans="1:6" x14ac:dyDescent="0.3">
      <c r="B599" s="20" t="s">
        <v>415</v>
      </c>
      <c r="D599" s="196"/>
      <c r="E599" s="196"/>
    </row>
    <row r="600" spans="1:6" x14ac:dyDescent="0.3">
      <c r="B600" s="20" t="s">
        <v>416</v>
      </c>
      <c r="D600" s="197"/>
      <c r="E600" s="198"/>
    </row>
    <row r="601" spans="1:6" x14ac:dyDescent="0.3">
      <c r="D601" s="199"/>
      <c r="E601" s="199"/>
    </row>
  </sheetData>
  <mergeCells count="51">
    <mergeCell ref="B19:E19"/>
    <mergeCell ref="D5:E5"/>
    <mergeCell ref="B9:E9"/>
    <mergeCell ref="B11:E11"/>
    <mergeCell ref="B13:E13"/>
    <mergeCell ref="B15:E15"/>
    <mergeCell ref="B49:E49"/>
    <mergeCell ref="B21:E21"/>
    <mergeCell ref="B23:E23"/>
    <mergeCell ref="B26:E26"/>
    <mergeCell ref="B29:E29"/>
    <mergeCell ref="B32:E32"/>
    <mergeCell ref="B35:E35"/>
    <mergeCell ref="B38:E38"/>
    <mergeCell ref="B41:E41"/>
    <mergeCell ref="B44:E44"/>
    <mergeCell ref="B47:E47"/>
    <mergeCell ref="B48:E48"/>
    <mergeCell ref="B136:E136"/>
    <mergeCell ref="B50:E50"/>
    <mergeCell ref="B51:E51"/>
    <mergeCell ref="B59:E59"/>
    <mergeCell ref="B63:E63"/>
    <mergeCell ref="B66:E66"/>
    <mergeCell ref="B74:E74"/>
    <mergeCell ref="B75:E75"/>
    <mergeCell ref="B78:E78"/>
    <mergeCell ref="B81:E81"/>
    <mergeCell ref="B85:E85"/>
    <mergeCell ref="B115:E115"/>
    <mergeCell ref="B373:E373"/>
    <mergeCell ref="B157:E157"/>
    <mergeCell ref="B158:E158"/>
    <mergeCell ref="B162:E162"/>
    <mergeCell ref="B180:E180"/>
    <mergeCell ref="B239:E239"/>
    <mergeCell ref="B264:E264"/>
    <mergeCell ref="B289:E289"/>
    <mergeCell ref="B298:E298"/>
    <mergeCell ref="B342:E342"/>
    <mergeCell ref="B348:E348"/>
    <mergeCell ref="B352:E352"/>
    <mergeCell ref="B543:E543"/>
    <mergeCell ref="B554:E554"/>
    <mergeCell ref="B594:E594"/>
    <mergeCell ref="B376:E376"/>
    <mergeCell ref="B377:E377"/>
    <mergeCell ref="B394:E394"/>
    <mergeCell ref="B508:E508"/>
    <mergeCell ref="B527:E527"/>
    <mergeCell ref="B530:E53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Julianny Acevedo</dc:creator>
  <cp:lastModifiedBy>Cecilia Guzman</cp:lastModifiedBy>
  <dcterms:created xsi:type="dcterms:W3CDTF">2025-07-15T18:37:34Z</dcterms:created>
  <dcterms:modified xsi:type="dcterms:W3CDTF">2025-07-18T13:51:40Z</dcterms:modified>
</cp:coreProperties>
</file>