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guzman\Desktop\WEB NUEVA\PRESUPUESTO APROBADO\Metas Fisicas Financieras\Metas Fisicas Financieras - Trimestral\metas ficicas 2023\"/>
    </mc:Choice>
  </mc:AlternateContent>
  <bookViews>
    <workbookView xWindow="0" yWindow="0" windowWidth="28800" windowHeight="12210"/>
  </bookViews>
  <sheets>
    <sheet name="Transporte de pasajeros" sheetId="6" r:id="rId1"/>
    <sheet name="Rótulos" sheetId="7" r:id="rId2"/>
    <sheet name="Permisos de Tran carga" sheetId="8" r:id="rId3"/>
    <sheet name="MotoTaxi . Educacion Vial" sheetId="14" r:id="rId4"/>
    <sheet name="Ciu. Licencia de conducir" sheetId="4" r:id="rId5"/>
    <sheet name="ITV" sheetId="9" r:id="rId6"/>
    <sheet name="Campaña Educativa" sheetId="10" r:id="rId7"/>
    <sheet name="Eventos Seg. Vial" sheetId="11" r:id="rId8"/>
    <sheet name="CPU. Educacion Vial" sheetId="12" r:id="rId9"/>
    <sheet name="PCT. Educacion Vial" sheetId="13" r:id="rId10"/>
    <sheet name="Diseño de Corredores" sheetId="15" r:id="rId11"/>
    <sheet name="Corredores Integrados" sheetId="16" r:id="rId12"/>
    <sheet name="Alcandia Asistencia Tec." sheetId="17" r:id="rId13"/>
    <sheet name="Alcandia planes movilidad" sheetId="18" r:id="rId14"/>
    <sheet name="Hoja1" sheetId="19" state="hidden" r:id="rId15"/>
  </sheets>
  <externalReferences>
    <externalReference r:id="rId1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9" i="10" l="1"/>
  <c r="I29" i="14"/>
  <c r="I29" i="6"/>
  <c r="I25" i="8"/>
  <c r="J29" i="7"/>
  <c r="I29" i="7"/>
  <c r="J29" i="6" l="1"/>
  <c r="I25" i="6"/>
  <c r="J29" i="18"/>
  <c r="J30" i="18"/>
  <c r="I29" i="18"/>
  <c r="I30" i="18"/>
  <c r="J29" i="17"/>
  <c r="J30" i="17"/>
  <c r="I29" i="17"/>
  <c r="I30" i="17"/>
  <c r="J29" i="16"/>
  <c r="J30" i="16"/>
  <c r="I29" i="16"/>
  <c r="I30" i="16"/>
  <c r="J29" i="15"/>
  <c r="J30" i="15"/>
  <c r="I29" i="15"/>
  <c r="I30" i="15"/>
  <c r="J29" i="13"/>
  <c r="J30" i="13"/>
  <c r="I29" i="13"/>
  <c r="I30" i="13"/>
  <c r="I29" i="12"/>
  <c r="J29" i="12"/>
  <c r="J30" i="12"/>
  <c r="I30" i="12"/>
  <c r="J29" i="11"/>
  <c r="J30" i="11"/>
  <c r="I29" i="11"/>
  <c r="I30" i="11"/>
  <c r="J29" i="10"/>
  <c r="J30" i="10"/>
  <c r="I30" i="10"/>
  <c r="J29" i="9"/>
  <c r="J30" i="9"/>
  <c r="I29" i="9"/>
  <c r="I30" i="9"/>
  <c r="I29" i="4"/>
  <c r="J29" i="4"/>
  <c r="J30" i="4"/>
  <c r="I30" i="4"/>
  <c r="J29" i="14"/>
  <c r="J30" i="14"/>
  <c r="I30" i="14"/>
  <c r="J29" i="8"/>
  <c r="I29" i="8"/>
  <c r="J30" i="7"/>
  <c r="I30" i="7"/>
  <c r="I25" i="7" l="1"/>
  <c r="I25" i="18"/>
  <c r="I25" i="17"/>
  <c r="I25" i="16"/>
  <c r="I25" i="15"/>
  <c r="I25" i="13"/>
  <c r="I25" i="12"/>
  <c r="I25" i="11"/>
  <c r="I25" i="10"/>
  <c r="I25" i="9"/>
  <c r="I25" i="4"/>
  <c r="C16" i="18"/>
  <c r="B15" i="18"/>
  <c r="C15" i="18" s="1"/>
  <c r="B14" i="18"/>
  <c r="C14" i="18" s="1"/>
  <c r="C16" i="17"/>
  <c r="B15" i="17"/>
  <c r="C15" i="17" s="1"/>
  <c r="B14" i="17"/>
  <c r="C14" i="17" s="1"/>
  <c r="C16" i="16"/>
  <c r="B15" i="16"/>
  <c r="C15" i="16" s="1"/>
  <c r="B14" i="16"/>
  <c r="C14" i="16" s="1"/>
  <c r="C16" i="15"/>
  <c r="B15" i="15"/>
  <c r="C15" i="15" s="1"/>
  <c r="B14" i="15"/>
  <c r="C14" i="15" s="1"/>
  <c r="I25" i="14"/>
  <c r="C16" i="14"/>
  <c r="B15" i="14"/>
  <c r="C15" i="14" s="1"/>
  <c r="B14" i="14"/>
  <c r="C14" i="14" s="1"/>
  <c r="C16" i="13" l="1"/>
  <c r="B15" i="13"/>
  <c r="C15" i="13" s="1"/>
  <c r="B14" i="13"/>
  <c r="C14" i="13" s="1"/>
  <c r="C16" i="12"/>
  <c r="B15" i="12"/>
  <c r="C15" i="12" s="1"/>
  <c r="B14" i="12"/>
  <c r="C14" i="12" s="1"/>
  <c r="C16" i="11"/>
  <c r="B15" i="11"/>
  <c r="C15" i="11" s="1"/>
  <c r="C14" i="11"/>
  <c r="B14" i="11"/>
  <c r="C16" i="10"/>
  <c r="B15" i="10"/>
  <c r="C15" i="10" s="1"/>
  <c r="B14" i="10"/>
  <c r="C14" i="10" s="1"/>
  <c r="C16" i="9"/>
  <c r="B15" i="9"/>
  <c r="C15" i="9" s="1"/>
  <c r="B14" i="9"/>
  <c r="C14" i="9" s="1"/>
  <c r="J30" i="8"/>
  <c r="I30" i="8"/>
  <c r="C16" i="8"/>
  <c r="B15" i="8"/>
  <c r="C15" i="8" s="1"/>
  <c r="B14" i="8"/>
  <c r="C14" i="8" s="1"/>
  <c r="C16" i="7" l="1"/>
  <c r="B15" i="7"/>
  <c r="C15" i="7" s="1"/>
  <c r="B14" i="7"/>
  <c r="C14" i="7" s="1"/>
  <c r="C16" i="6"/>
  <c r="B15" i="6"/>
  <c r="C15" i="6" s="1"/>
  <c r="B14" i="6"/>
  <c r="C14" i="6" s="1"/>
  <c r="C16" i="4"/>
  <c r="B15" i="4"/>
  <c r="C15" i="4" s="1"/>
  <c r="B14" i="4"/>
  <c r="C14" i="4" s="1"/>
</calcChain>
</file>

<file path=xl/sharedStrings.xml><?xml version="1.0" encoding="utf-8"?>
<sst xmlns="http://schemas.openxmlformats.org/spreadsheetml/2006/main" count="950" uniqueCount="146">
  <si>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</si>
  <si>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</si>
  <si>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</si>
  <si>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</si>
  <si>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</si>
  <si>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</si>
  <si>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</si>
  <si>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</si>
  <si>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</si>
  <si>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</si>
  <si>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</si>
  <si>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</si>
  <si>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</si>
  <si>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</si>
  <si>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</si>
  <si>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</si>
  <si>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</si>
  <si>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</si>
  <si>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</si>
  <si>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</si>
  <si>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</si>
  <si>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</si>
  <si>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</si>
  <si>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</si>
  <si>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</si>
  <si>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</si>
  <si>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</si>
  <si>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</si>
  <si>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</si>
  <si>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</si>
  <si>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</si>
  <si>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</si>
  <si>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</si>
  <si>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</si>
  <si>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</si>
  <si>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</si>
  <si>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</si>
  <si>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</si>
  <si>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</si>
  <si>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</si>
  <si>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</si>
  <si>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</si>
  <si>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</si>
  <si>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</si>
  <si>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</si>
  <si>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</si>
  <si>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</si>
  <si>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</si>
  <si>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</si>
  <si>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Informe de Evaluación Trimestral de las Metas Físicas-Financieras</t>
  </si>
  <si>
    <t>Ser un referente internacional en la gestión de un modelo de movilidad terrestre sostenible, eficiente, accesible y seguro contribuyendo a mejorar la calidad de vida de los ciudadanos.</t>
  </si>
  <si>
    <t>Instituto Nacional de Transito y Transporte Terrestre</t>
  </si>
  <si>
    <t>Ciudadanos reciben licencia de conducir</t>
  </si>
  <si>
    <t>Es la entrega del documento que autoriza a ciudadanos dominicanos y a  extranjeros  a conducir 
en la República Dominicana</t>
  </si>
  <si>
    <t>I -Información Institucional</t>
  </si>
  <si>
    <t>Cantidad de servicios de licencias emitidas.</t>
  </si>
  <si>
    <t>Reducción de las muertes y morbilidad asociadas a los siniestros viales</t>
  </si>
  <si>
    <t>5182-Instituto Nacional de Transito y Transporte Terrestre</t>
  </si>
  <si>
    <t>Dentro de las actividades que se ejecutan en este programa podemos destacar las siguientes: regularización el transito y el transporte terrestre; la gestión de las licencias de operaciones de transporte de carga y la gestión de las licencias de operaciones  de transportes de pasajeros.</t>
  </si>
  <si>
    <t>Gestionar la rectoría nacional de la movilidad, el transporte terrestre, el tránsito y la seguridad vial, con un enfoque integral para la transformación de los diferentes sectores, requeridos para el desarrollo socioeconómico de la República Dominicana.</t>
  </si>
  <si>
    <t>Gestionar la rectoría nacional de la movilidad, el transporte terrestre, el tránsito y la seguridad vial, con un enfoque integral para la transformación de los diferentes sectores, requeridos para el desarrollo socioeconómico de la República Dominicana</t>
  </si>
  <si>
    <t>Licencias de operaciones otorgadas</t>
  </si>
  <si>
    <t xml:space="preserve">Empresas Transportistas reciben Licencias de operaciones de transporte de pasajeros </t>
  </si>
  <si>
    <t>Son las autorizaciones otorgadas a los prestadores de servicios de transporte de pasajeros para sus operaciones.</t>
  </si>
  <si>
    <t>Ciudadanos, Empresas y Operadores de Transporte</t>
  </si>
  <si>
    <t>Son las identificaciones colocadas a los vehículos registrados que brindan sus servicios al transporte público y privado.</t>
  </si>
  <si>
    <t>Prestadores de servicio de transporte de pasajero reciben rótulos para sus vehículos</t>
  </si>
  <si>
    <t>Empresas Transportistas reciben Licencias de operaciones de transporte de carga.</t>
  </si>
  <si>
    <t>Son las autorizaciones otorgadas a los prestadores de servicios de transporte de carga para sus operaciones.</t>
  </si>
  <si>
    <t>cantidad de inspecciones técnica realizadas</t>
  </si>
  <si>
    <t>Ciudadanos reciben campañas educativas de seguridad vial</t>
  </si>
  <si>
    <t>cantidad campañas educativas de SV</t>
  </si>
  <si>
    <t>Son esfuerzos de informar y persuadir o motivar a las personas en procura de cambiar sus creencias y conductas para mejorar la seguridad vial en general, por medio de actividades de comunicación.</t>
  </si>
  <si>
    <t>Personas reciben eventos promocionales de la seguridad vial</t>
  </si>
  <si>
    <t>cantidad de eventos realizados</t>
  </si>
  <si>
    <t>Sumatoria de personas capacitados en programa de conciencia vial</t>
  </si>
  <si>
    <t>Son esfuerzos (talleres, Charlas, Seminarios, Diplomados entre otros) de informar, persuadir o motivar a las personas en procura de cambiar sus creencias y conductas para mejorar la seguridad vial en general por medio de actividades de comunicación.</t>
  </si>
  <si>
    <t>Cantidad de ciudadanos impactados por la capacitación sobre movilidad, transito, transporte y seguridad vial.</t>
  </si>
  <si>
    <t>Procesos formativos en materia de educación vial</t>
  </si>
  <si>
    <t xml:space="preserve">Mototaxistas regulados reciben capacitación en seguridad vial					
					</t>
  </si>
  <si>
    <t xml:space="preserve">Sumatoria de  mototaxistas  capacitados  					</t>
  </si>
  <si>
    <t xml:space="preserve">Es el programa formativo en temas de seguridad vial a los Motos taxista con el objetivo de disminuir la tasa de mortalidad y las infracciones de tránsito					
					</t>
  </si>
  <si>
    <t xml:space="preserve">Diseño de corredores integrados al sistema de transporte público, sostenible y al alcance de los usuarios en el Gran Santo Domingo y Santiago					
					</t>
  </si>
  <si>
    <t xml:space="preserve">Cantidad de diseños de Corredores  Integrados al Sistema 								</t>
  </si>
  <si>
    <t xml:space="preserve">Instituciones públicas y operadores de transporte reciben diseños de corredores 									
					</t>
  </si>
  <si>
    <t xml:space="preserve">Corredores integrados al Sistema 										</t>
  </si>
  <si>
    <t xml:space="preserve">Usuarios del sistema de transporte público de pasajeros cuentan con corredores integrados al servicio de la ciudadanía	</t>
  </si>
  <si>
    <t xml:space="preserve">La implementación de infraestructura y señalización de los corredores fortalecerá el sistema de transporte 					
					</t>
  </si>
  <si>
    <t xml:space="preserve">Alcaldías reciben asistencias técnicas en materia de movilidad y tránsito					
						</t>
  </si>
  <si>
    <t xml:space="preserve">Consiste en brindar asistencia técnica en los municipios para fortalecer las capacidades técnicas del personal de las alcaldías y los distritos municipales					
					</t>
  </si>
  <si>
    <t xml:space="preserve">Estos planes buscan reducir la mortalidad y viabilizar el tránsito, atendiendo los y los planes de los diferentes municipios y distritos municipales					
					</t>
  </si>
  <si>
    <t xml:space="preserve">Cantidad de municipios con Planes de Movilidad 												</t>
  </si>
  <si>
    <t>Ciudadanos, Operadores del Sector Transporte, Sector Público y Sector Privado.</t>
  </si>
  <si>
    <t>Cantidad de unidades rotuladas</t>
  </si>
  <si>
    <t>12-Seguridad Vial Integral y Movilidad Sostenible</t>
  </si>
  <si>
    <t>11-Transporte y Transito Terrestre</t>
  </si>
  <si>
    <t>Conductores reciben inspección técnica vehicular</t>
  </si>
  <si>
    <t>vehículos de motor reciben inspección técnica vehicular: tiene por objeto comprobar si los mismos cumplen las condiciones técnicas exigidas por la Ley 63-17 y la Normativa Técnica para su circulación por las vías pública</t>
  </si>
  <si>
    <t>Son eventos que se efectúan con la objetivo de promocionar la seguridad vial.</t>
  </si>
  <si>
    <t>Conductores, Peatones y Usuarios de transporte masivo de pasajeros reciben educación vial</t>
  </si>
  <si>
    <t>Población recibe cursos y talleres de educación y formación vial</t>
  </si>
  <si>
    <t xml:space="preserve">Cantidad de Asistencias Técnicas Realizadas								</t>
  </si>
  <si>
    <t>3.3.6</t>
  </si>
  <si>
    <t>Director de Planificación  y Desarrollo.</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</si>
  <si>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</si>
  <si>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 xml:space="preserve">Licdo. Waldys Robles </t>
  </si>
  <si>
    <t>6916-Prestadores de servicio reciben permisos de operación de transporte de  pasajeros.</t>
  </si>
  <si>
    <t>Programación Trimestral</t>
  </si>
  <si>
    <t>Ejecución Trimestral</t>
  </si>
  <si>
    <t>6917-Prestadores de servicio de transporte de pasajero reciben rótulos para sus vehículos</t>
  </si>
  <si>
    <t xml:space="preserve">6924-Mototaxistas regulados reciben capacitación en seguridad vial					
					</t>
  </si>
  <si>
    <t>6922-Conductores, Peatones y Usuarios de transporte masivo de pasajeros reciben educación vial</t>
  </si>
  <si>
    <t xml:space="preserve">6925-Instituciones públicas y operadores de transporte reciben diseños de corredores 					
					</t>
  </si>
  <si>
    <t xml:space="preserve">6927-Usuarios del sistema de transporte público de pasajeros cuentan con corredores integrados al servicio de la ciudadanía					
					</t>
  </si>
  <si>
    <t xml:space="preserve">6928-Alcaldías reciben asistencias técnicas en materia de movilidad y tránsito					
					</t>
  </si>
  <si>
    <t xml:space="preserve">6929-Alcaldías reciben Planes de Movilidad de sus respectivos Gobiernos Locales					
					</t>
  </si>
  <si>
    <t>6918-Prestadores de servicio reciben permisos de operación de transporte de carga.</t>
  </si>
  <si>
    <t>5879-Ciudadanos reciben licencia de conducir</t>
  </si>
  <si>
    <t>6919-Conductores reciben inspección técnica vehicular</t>
  </si>
  <si>
    <t>6920-Ciudadanos reciben campañas educativas de seguridad vial</t>
  </si>
  <si>
    <t>6923-Población recibe cursos y talleres de educación y formación vial</t>
  </si>
  <si>
    <t>6921-Personas reciben eventos promocionales de la seguridad vial</t>
  </si>
  <si>
    <t>La ejecución física se realizó según lo planificado.</t>
  </si>
  <si>
    <t>La dimensión financiera no presentó gastos gracias a que se contaba con los levantamientos de información necesarios.</t>
  </si>
  <si>
    <r>
      <t xml:space="preserve"> </t>
    </r>
    <r>
      <rPr>
        <b/>
        <i/>
        <sz val="11"/>
        <color theme="1"/>
        <rFont val="Calibri"/>
        <family val="2"/>
        <scheme val="minor"/>
      </rPr>
      <t>Desvío Ejecución Financiera:</t>
    </r>
    <r>
      <rPr>
        <i/>
        <sz val="11"/>
        <color theme="1"/>
        <rFont val="Calibri"/>
        <family val="2"/>
        <scheme val="minor"/>
      </rPr>
      <t xml:space="preserve">   La variación financiera no presenta ejecución debido al cambio en la operatividad del proceso de emisión de licencias de operación.</t>
    </r>
  </si>
  <si>
    <t>Se realizaron los levantamientos de lugar pero quedamos por debajo de lo programado debido a que solo se aprobaron tres para este trimestre en coordinación con presidencia y otros sectores. Trabajos con los operadores en corredores post y en proceso de licencia de operación (ficha técnica con demanda de pasajeros, velocidades promedio, tiempos promedios, proporción de unidades por empresa, revisión estudio de factibilidad económica, visita a campo a patios y talleres propuestos y socialización con directivos):
- Corredor Las Américas
- Corredor Los Girasoles
- Corredor Gurabo (Santiago de los Caballeros)</t>
  </si>
  <si>
    <t>Asistencias técnicas municipios:
a) Av. Pedro A. Rivera – Provincia La Vega
b) Cabrera – Provincia María Trinidad Sánchez
c) Hatillo – Provincia San Cristóbal
d) La Caleta – Provincia La Romana</t>
  </si>
  <si>
    <t>Este producto de la institución está sujeto a la demanda de las alcaldías a nivel nacional, esto representó la baja ejecución tanto física como financiera.</t>
  </si>
  <si>
    <t>En cuanto a la dimensión financiera, no se presentaron gastos directos para llevar a cabo la creación de los diseños de corredores de transporte público de pasajeros.</t>
  </si>
  <si>
    <t xml:space="preserve">La digitalización del proceso de entrega de permisos ha permitido una reducción en los costos de operación de este producto, lo que ha representado una subejecución en el aspecto financiero. La facilidad que representa lo antes mencionado ha contribuido con el aumento de permisos de operaciones emitidos, esto se ve reflejado en la sobre ejecución de la parte física del producto.                                                            </t>
  </si>
  <si>
    <t>En el trimestre Octubre-Diciembre reflejó un ligero aumento de la demanda consistente con la tendencia al alza que viene presentándose desde el segundo trimestre del 2023. La variación financiera no presenta ejecución debido al cambio en la operatividad del proceso de emisión de licencias de operación.</t>
  </si>
  <si>
    <r>
      <rPr>
        <b/>
        <i/>
        <sz val="11"/>
        <color theme="1"/>
        <rFont val="Calibri"/>
        <family val="2"/>
        <scheme val="minor"/>
      </rPr>
      <t>Desvío Ejecución Física:</t>
    </r>
    <r>
      <rPr>
        <i/>
        <sz val="11"/>
        <color theme="1"/>
        <rFont val="Calibri"/>
        <family val="2"/>
        <scheme val="minor"/>
      </rPr>
      <t xml:space="preserve"> Durante el trimestre no se efectuaron colocaciones de rótulo a prestadores de servicios de transporte terrestre de pasajeros debido a que la institución está en proceso de contratación de proveedor para la adquisición de este insumo.                                              </t>
    </r>
  </si>
  <si>
    <t>Este producto representó una demanda del servicio mayor a lo programado para el trimestre Octubre-Diciembre, mientras que la ejecución financiera no presenta ejecución debido a la falta de operativos en campo, casi la totalidad de los permisos fueron otorgados vía web.</t>
  </si>
  <si>
    <t>Realizamos tres eventos promocionales en diferentes escenarios de los cuales se abordo el tema de la seguridad vial y los factores de riesgos de conducir bajo los efectos de alcohol. En cuanto a la ejecución financiera estos eventos fue con patrocinadores.</t>
  </si>
  <si>
    <t xml:space="preserve">Realizamos una ejecución física por encima de nuestra programación debido a la demanda de capacitaciones obtenidas y se pudo dar respuesta en tiempo oportuno. </t>
  </si>
  <si>
    <t xml:space="preserve">Trabajamos los corredores aprobados por presidencia de los cuales sólo en este trimestre entregamos dos de los cinco programados . Cargado en el sistema las paradas del Corredor Av. Hípica operado por OMSA. Diseño de las paradas del Corredor Duarte provincia Santiago de los Caballeros, incluyendo la señalización horizontal y vertical necesaria. </t>
  </si>
  <si>
    <t>La ejecución financiera de este producto se vió directamente afectada por modificaciones presupuestarias en cuentas vinculadas al producto.</t>
  </si>
  <si>
    <t>La ejecución financiera se ejecutó en base a la disponibilidad financiera del producto de Licencias de Conducir.</t>
  </si>
  <si>
    <t>Este producto sobrepasó la demanda estimada en un 134.48% con unas 229,290 licencias emitidas en el trimestre octubre noviembre 2023.</t>
  </si>
  <si>
    <t xml:space="preserve">Actualmente las inspecciones técnicas vehiculares están limitadas a prestadores de servicios de transporte de pasajeros, esto limita el público objetivo y teniendo como consecuencia una baja producción. </t>
  </si>
  <si>
    <t>En nuestra ejecución física continuamos con nuestra campaña ponte el casco como parte de nuestra planificación. En la financiera los gastos de viáticos y las inversiones en la actividades realizadas. Adiscional a esto, se incorporaron las charlas educativas en las escuelas públicas como parte de un piloto para incluir la educación vial en el currículo educativo.</t>
  </si>
  <si>
    <t xml:space="preserve"> En la financiera los gastos de viáticos y las inversiones en la actividades realizadas. El Ministerio de Educación puso a disposición la logística de movilidad y transporte para el personal del INTRANT.</t>
  </si>
  <si>
    <t>La ejecución financiera estos eventos fue por medio de patrocinadores.</t>
  </si>
  <si>
    <t xml:space="preserve"> En cuanto a nuestra ejecución financiera los gastos reflejados presentaron una disminución respecto a lo presupuestado, debido a que las capacitaciones fueron realizadas en nuestras instalaciones.</t>
  </si>
  <si>
    <t>Se ejecutó un 118.07% de la meta programada para este producto para uno 37,782 ciudadanos impactados por capacitaciones impartidas pr la Escuela Nacional de Educación Vial.</t>
  </si>
  <si>
    <t>La ejecución financiera de las capacitaciones se vió afectada por modificaciones presupuestarias vinculadas a las cuentas de este producto.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</si>
</sst>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00%"/>
    <numFmt numFmtId="168" formatCode="#,##0.00_ ;\-#,##0.00\ "/>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b/>
      <i/>
      <sz val="11"/>
      <color theme="1"/>
      <name val="Calibri"/>
      <family val="2"/>
      <scheme val="minor"/>
    </font>
    <font>
      <sz val="11"/>
      <color rgb="FFFF0000"/>
      <name val="Calibri"/>
      <family val="2"/>
      <scheme val="minor"/>
    </font>
    <font>
      <sz val="11"/>
      <color rgb="FFFF0000"/>
      <name val="Calibri"/>
      <family val="2"/>
    </font>
    <font>
      <b/>
      <sz val="11"/>
      <name val="Calibri"/>
      <family val="2"/>
      <scheme val="minor"/>
    </font>
    <font>
      <i/>
      <sz val="11"/>
      <name val="Calibri"/>
      <family val="2"/>
      <scheme val="minor"/>
    </font>
    <font>
      <sz val="11"/>
      <name val="Calibri"/>
      <family val="2"/>
      <scheme val="minor"/>
    </font>
    <font>
      <sz val="11"/>
      <color theme="1"/>
      <name val="Calibri"/>
      <family val="2"/>
    </font>
    <font>
      <sz val="9"/>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5"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readingOrder="1"/>
      <protection locked="0"/>
    </xf>
    <xf numFmtId="165"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17" fillId="0" borderId="28" xfId="0" applyNumberFormat="1" applyFont="1" applyBorder="1" applyAlignment="1" applyProtection="1">
      <alignment horizontal="center" vertical="center" wrapText="1" readingOrder="1"/>
      <protection locked="0"/>
    </xf>
    <xf numFmtId="168" fontId="17" fillId="0" borderId="28" xfId="0" applyNumberFormat="1" applyFont="1" applyBorder="1" applyAlignment="1" applyProtection="1">
      <alignment horizontal="center" vertical="center" wrapText="1" readingOrder="1"/>
      <protection locked="0"/>
    </xf>
    <xf numFmtId="10" fontId="11" fillId="0" borderId="0" xfId="0" applyNumberFormat="1" applyFont="1" applyProtection="1">
      <protection locked="0"/>
    </xf>
    <xf numFmtId="10" fontId="0" fillId="0" borderId="0" xfId="0" applyNumberFormat="1"/>
    <xf numFmtId="0" fontId="25" fillId="0" borderId="0" xfId="0" applyFont="1" applyProtection="1">
      <protection locked="0"/>
    </xf>
    <xf numFmtId="0" fontId="24" fillId="0" borderId="0" xfId="0" applyFont="1"/>
    <xf numFmtId="10" fontId="25" fillId="0" borderId="0" xfId="0" applyNumberFormat="1" applyFont="1" applyProtection="1">
      <protection locked="0"/>
    </xf>
    <xf numFmtId="0" fontId="26" fillId="0" borderId="17" xfId="0" applyFont="1" applyBorder="1" applyAlignment="1" applyProtection="1">
      <alignment vertical="center" wrapText="1"/>
      <protection locked="0"/>
    </xf>
    <xf numFmtId="0" fontId="28" fillId="0" borderId="0" xfId="0" applyFont="1"/>
    <xf numFmtId="0" fontId="9" fillId="0" borderId="17" xfId="0" applyFont="1" applyBorder="1" applyAlignment="1" applyProtection="1">
      <alignment vertical="top" wrapText="1"/>
      <protection locked="0"/>
    </xf>
    <xf numFmtId="0" fontId="11" fillId="0" borderId="0" xfId="0" applyFont="1" applyAlignment="1" applyProtection="1">
      <alignment vertical="top"/>
      <protection locked="0"/>
    </xf>
    <xf numFmtId="0" fontId="0" fillId="0" borderId="0" xfId="0" applyAlignment="1">
      <alignment vertical="top"/>
    </xf>
    <xf numFmtId="168" fontId="17" fillId="0" borderId="28" xfId="0" applyNumberFormat="1" applyFont="1" applyBorder="1" applyAlignment="1" applyProtection="1">
      <alignment horizontal="center" vertical="center" wrapText="1"/>
      <protection locked="0"/>
    </xf>
    <xf numFmtId="166"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protection locked="0"/>
    </xf>
    <xf numFmtId="167" fontId="17" fillId="7" borderId="25" xfId="0" applyNumberFormat="1" applyFont="1" applyFill="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0" fontId="11" fillId="0" borderId="0" xfId="0" applyFont="1" applyAlignment="1" applyProtection="1">
      <alignment horizontal="center" vertical="center"/>
      <protection locked="0"/>
    </xf>
    <xf numFmtId="10" fontId="0" fillId="0" borderId="0" xfId="0" applyNumberFormat="1" applyAlignment="1">
      <alignment horizontal="center" vertical="center"/>
    </xf>
    <xf numFmtId="0" fontId="0" fillId="0" borderId="0" xfId="0" applyAlignment="1">
      <alignment horizontal="center" vertical="center"/>
    </xf>
    <xf numFmtId="165" fontId="30" fillId="0" borderId="34" xfId="0" applyNumberFormat="1" applyFont="1" applyBorder="1" applyAlignment="1" applyProtection="1">
      <alignment horizontal="center"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39" fontId="29" fillId="9" borderId="25" xfId="1" applyNumberFormat="1" applyFont="1" applyFill="1" applyBorder="1" applyAlignment="1" applyProtection="1">
      <alignment horizontal="center" vertical="center" wrapText="1" readingOrder="1"/>
      <protection locked="0"/>
    </xf>
    <xf numFmtId="39" fontId="29" fillId="9" borderId="38" xfId="1" applyNumberFormat="1" applyFont="1" applyFill="1" applyBorder="1" applyAlignment="1" applyProtection="1">
      <alignment horizontal="center" vertical="center" wrapText="1" readingOrder="1"/>
      <protection locked="0"/>
    </xf>
    <xf numFmtId="39" fontId="29" fillId="9" borderId="24" xfId="1" applyNumberFormat="1" applyFont="1" applyFill="1" applyBorder="1" applyAlignment="1" applyProtection="1">
      <alignment horizontal="center" vertical="center" wrapText="1" readingOrder="1"/>
      <protection locked="0"/>
    </xf>
    <xf numFmtId="10" fontId="29" fillId="9" borderId="28" xfId="2" applyNumberFormat="1" applyFont="1" applyFill="1" applyBorder="1" applyAlignment="1" applyProtection="1">
      <alignment horizontal="center" vertical="center" wrapText="1" readingOrder="1"/>
    </xf>
    <xf numFmtId="10" fontId="29" fillId="9"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22" fillId="0" borderId="22" xfId="0" applyFont="1" applyBorder="1" applyAlignment="1" applyProtection="1">
      <alignment horizontal="left" vertical="top" wrapText="1"/>
      <protection locked="0"/>
    </xf>
    <xf numFmtId="0" fontId="10" fillId="6" borderId="22" xfId="0" applyFont="1" applyFill="1" applyBorder="1" applyAlignment="1">
      <alignment horizontal="left" vertical="center" wrapText="1"/>
    </xf>
    <xf numFmtId="0" fontId="12" fillId="6" borderId="22" xfId="0" applyFont="1" applyFill="1" applyBorder="1" applyAlignment="1">
      <alignment horizontal="left" vertical="center" wrapText="1"/>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39" fontId="29" fillId="9" borderId="27" xfId="1" applyNumberFormat="1" applyFont="1" applyFill="1" applyBorder="1" applyAlignment="1" applyProtection="1">
      <alignment horizontal="center" vertical="center" wrapText="1" readingOrder="1"/>
      <protection locked="0"/>
    </xf>
    <xf numFmtId="39" fontId="29" fillId="9" borderId="28" xfId="1" applyNumberFormat="1" applyFont="1" applyFill="1" applyBorder="1" applyAlignment="1" applyProtection="1">
      <alignment horizontal="center" vertical="center" wrapText="1" readingOrder="1"/>
      <protection locked="0"/>
    </xf>
    <xf numFmtId="0" fontId="27" fillId="0" borderId="0" xfId="0" applyFont="1" applyAlignment="1" applyProtection="1">
      <alignment horizontal="left" vertical="center" wrapText="1"/>
      <protection locked="0"/>
    </xf>
    <xf numFmtId="0" fontId="27" fillId="0" borderId="18" xfId="0" applyFont="1" applyBorder="1" applyAlignment="1" applyProtection="1">
      <alignment horizontal="left" vertical="center" wrapText="1"/>
      <protection locked="0"/>
    </xf>
    <xf numFmtId="39" fontId="11" fillId="9" borderId="27" xfId="1" applyNumberFormat="1" applyFont="1" applyFill="1" applyBorder="1" applyAlignment="1" applyProtection="1">
      <alignment horizontal="center" vertical="center" wrapText="1" readingOrder="1"/>
      <protection locked="0"/>
    </xf>
    <xf numFmtId="39" fontId="11" fillId="9" borderId="28" xfId="1" applyNumberFormat="1" applyFont="1" applyFill="1" applyBorder="1" applyAlignment="1" applyProtection="1">
      <alignment horizontal="center" vertical="center" wrapText="1" readingOrder="1"/>
      <protection locked="0"/>
    </xf>
    <xf numFmtId="39" fontId="11" fillId="9" borderId="25" xfId="1" applyNumberFormat="1" applyFont="1" applyFill="1" applyBorder="1" applyAlignment="1" applyProtection="1">
      <alignment horizontal="center" vertical="center" wrapText="1" readingOrder="1"/>
      <protection locked="0"/>
    </xf>
    <xf numFmtId="39" fontId="11" fillId="9" borderId="38"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9" borderId="28" xfId="2" applyNumberFormat="1" applyFont="1" applyFill="1" applyBorder="1" applyAlignment="1" applyProtection="1">
      <alignment horizontal="center" vertical="center" wrapText="1" readingOrder="1"/>
    </xf>
    <xf numFmtId="10" fontId="11" fillId="9" borderId="29" xfId="2" applyNumberFormat="1" applyFont="1" applyFill="1" applyBorder="1" applyAlignment="1" applyProtection="1">
      <alignment horizontal="center" vertical="center" wrapText="1" readingOrder="1"/>
    </xf>
    <xf numFmtId="0" fontId="22" fillId="0" borderId="0" xfId="0" applyFont="1" applyAlignment="1" applyProtection="1">
      <alignment horizontal="left" vertical="top" wrapText="1"/>
      <protection locked="0"/>
    </xf>
    <xf numFmtId="0" fontId="22" fillId="0" borderId="18" xfId="0" applyFont="1" applyBorder="1" applyAlignment="1" applyProtection="1">
      <alignment horizontal="left" vertical="top" wrapText="1"/>
      <protection locked="0"/>
    </xf>
    <xf numFmtId="3" fontId="22" fillId="0" borderId="0" xfId="0" applyNumberFormat="1" applyFont="1" applyAlignment="1" applyProtection="1">
      <alignment horizontal="left" vertical="center" wrapText="1"/>
      <protection locked="0"/>
    </xf>
    <xf numFmtId="0" fontId="0" fillId="0" borderId="36" xfId="0" applyBorder="1" applyAlignment="1">
      <alignment horizontal="center"/>
    </xf>
    <xf numFmtId="0" fontId="2" fillId="0" borderId="39" xfId="0" applyFont="1" applyBorder="1" applyAlignment="1">
      <alignment horizontal="center"/>
    </xf>
    <xf numFmtId="0" fontId="0" fillId="0" borderId="0" xfId="0" applyAlignment="1">
      <alignment horizontal="center" vertical="top" wrapText="1"/>
    </xf>
  </cellXfs>
  <cellStyles count="3">
    <cellStyle name="Millares" xfId="1" builtinId="3"/>
    <cellStyle name="Normal" xfId="0" builtinId="0"/>
    <cellStyle name="Porcentaje" xfId="2" builtinId="5"/>
  </cellStyles>
  <dxfs count="21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123909</xdr:colOff>
      <xdr:row>0</xdr:row>
      <xdr:rowOff>57978</xdr:rowOff>
    </xdr:from>
    <xdr:ext cx="1317154" cy="778565"/>
    <xdr:pic>
      <xdr:nvPicPr>
        <xdr:cNvPr id="2" name="Imagen 2">
          <a:extLst>
            <a:ext uri="{FF2B5EF4-FFF2-40B4-BE49-F238E27FC236}">
              <a16:creationId xmlns:a16="http://schemas.microsoft.com/office/drawing/2014/main" id="{A30B84FB-D276-4D98-B266-076FBF338B51}"/>
            </a:ext>
          </a:extLst>
        </xdr:cNvPr>
        <xdr:cNvPicPr>
          <a:picLocks noChangeAspect="1"/>
        </xdr:cNvPicPr>
      </xdr:nvPicPr>
      <xdr:blipFill>
        <a:blip xmlns:r="http://schemas.openxmlformats.org/officeDocument/2006/relationships" r:embed="rId1"/>
        <a:stretch>
          <a:fillRect/>
        </a:stretch>
      </xdr:blipFill>
      <xdr:spPr>
        <a:xfrm>
          <a:off x="123909" y="57978"/>
          <a:ext cx="1317154" cy="77856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165737</xdr:colOff>
      <xdr:row>0</xdr:row>
      <xdr:rowOff>76201</xdr:rowOff>
    </xdr:from>
    <xdr:ext cx="1205863" cy="712781"/>
    <xdr:pic>
      <xdr:nvPicPr>
        <xdr:cNvPr id="2" name="Imagen 1">
          <a:extLst>
            <a:ext uri="{FF2B5EF4-FFF2-40B4-BE49-F238E27FC236}">
              <a16:creationId xmlns:a16="http://schemas.microsoft.com/office/drawing/2014/main" id="{84157A57-BA75-442E-836B-652D548FA297}"/>
            </a:ext>
          </a:extLst>
        </xdr:cNvPr>
        <xdr:cNvPicPr>
          <a:picLocks noChangeAspect="1"/>
        </xdr:cNvPicPr>
      </xdr:nvPicPr>
      <xdr:blipFill>
        <a:blip xmlns:r="http://schemas.openxmlformats.org/officeDocument/2006/relationships" r:embed="rId1"/>
        <a:stretch>
          <a:fillRect/>
        </a:stretch>
      </xdr:blipFill>
      <xdr:spPr>
        <a:xfrm>
          <a:off x="165737" y="76201"/>
          <a:ext cx="1205863" cy="712781"/>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127637</xdr:colOff>
      <xdr:row>0</xdr:row>
      <xdr:rowOff>57151</xdr:rowOff>
    </xdr:from>
    <xdr:ext cx="1224914" cy="724042"/>
    <xdr:pic>
      <xdr:nvPicPr>
        <xdr:cNvPr id="2" name="Imagen 1">
          <a:extLst>
            <a:ext uri="{FF2B5EF4-FFF2-40B4-BE49-F238E27FC236}">
              <a16:creationId xmlns:a16="http://schemas.microsoft.com/office/drawing/2014/main" id="{7EF57868-7933-483D-9680-3F34E00BDFE4}"/>
            </a:ext>
          </a:extLst>
        </xdr:cNvPr>
        <xdr:cNvPicPr>
          <a:picLocks noChangeAspect="1"/>
        </xdr:cNvPicPr>
      </xdr:nvPicPr>
      <xdr:blipFill>
        <a:blip xmlns:r="http://schemas.openxmlformats.org/officeDocument/2006/relationships" r:embed="rId1"/>
        <a:stretch>
          <a:fillRect/>
        </a:stretch>
      </xdr:blipFill>
      <xdr:spPr>
        <a:xfrm>
          <a:off x="127637" y="57151"/>
          <a:ext cx="1224914" cy="72404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137161</xdr:colOff>
      <xdr:row>0</xdr:row>
      <xdr:rowOff>76200</xdr:rowOff>
    </xdr:from>
    <xdr:ext cx="1196339" cy="707151"/>
    <xdr:pic>
      <xdr:nvPicPr>
        <xdr:cNvPr id="2" name="Imagen 1">
          <a:extLst>
            <a:ext uri="{FF2B5EF4-FFF2-40B4-BE49-F238E27FC236}">
              <a16:creationId xmlns:a16="http://schemas.microsoft.com/office/drawing/2014/main" id="{39CF5E42-2DDD-4E1A-B7FF-A4DAA274909D}"/>
            </a:ext>
          </a:extLst>
        </xdr:cNvPr>
        <xdr:cNvPicPr>
          <a:picLocks noChangeAspect="1"/>
        </xdr:cNvPicPr>
      </xdr:nvPicPr>
      <xdr:blipFill>
        <a:blip xmlns:r="http://schemas.openxmlformats.org/officeDocument/2006/relationships" r:embed="rId1"/>
        <a:stretch>
          <a:fillRect/>
        </a:stretch>
      </xdr:blipFill>
      <xdr:spPr>
        <a:xfrm>
          <a:off x="137161" y="76200"/>
          <a:ext cx="1196339" cy="707151"/>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194310</xdr:colOff>
      <xdr:row>0</xdr:row>
      <xdr:rowOff>76201</xdr:rowOff>
    </xdr:from>
    <xdr:ext cx="1177289" cy="695892"/>
    <xdr:pic>
      <xdr:nvPicPr>
        <xdr:cNvPr id="2" name="Imagen 1">
          <a:extLst>
            <a:ext uri="{FF2B5EF4-FFF2-40B4-BE49-F238E27FC236}">
              <a16:creationId xmlns:a16="http://schemas.microsoft.com/office/drawing/2014/main" id="{4EEB8DE6-1B9C-47DE-9F8E-941C5DE91F86}"/>
            </a:ext>
          </a:extLst>
        </xdr:cNvPr>
        <xdr:cNvPicPr>
          <a:picLocks noChangeAspect="1"/>
        </xdr:cNvPicPr>
      </xdr:nvPicPr>
      <xdr:blipFill>
        <a:blip xmlns:r="http://schemas.openxmlformats.org/officeDocument/2006/relationships" r:embed="rId1"/>
        <a:stretch>
          <a:fillRect/>
        </a:stretch>
      </xdr:blipFill>
      <xdr:spPr>
        <a:xfrm>
          <a:off x="194310" y="76201"/>
          <a:ext cx="1177289" cy="695892"/>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127637</xdr:colOff>
      <xdr:row>0</xdr:row>
      <xdr:rowOff>47625</xdr:rowOff>
    </xdr:from>
    <xdr:ext cx="1243964" cy="735303"/>
    <xdr:pic>
      <xdr:nvPicPr>
        <xdr:cNvPr id="2" name="Imagen 1">
          <a:extLst>
            <a:ext uri="{FF2B5EF4-FFF2-40B4-BE49-F238E27FC236}">
              <a16:creationId xmlns:a16="http://schemas.microsoft.com/office/drawing/2014/main" id="{846934D7-4E5F-433E-B91E-0F244C25AD3F}"/>
            </a:ext>
          </a:extLst>
        </xdr:cNvPr>
        <xdr:cNvPicPr>
          <a:picLocks noChangeAspect="1"/>
        </xdr:cNvPicPr>
      </xdr:nvPicPr>
      <xdr:blipFill>
        <a:blip xmlns:r="http://schemas.openxmlformats.org/officeDocument/2006/relationships" r:embed="rId1"/>
        <a:stretch>
          <a:fillRect/>
        </a:stretch>
      </xdr:blipFill>
      <xdr:spPr>
        <a:xfrm>
          <a:off x="127637" y="47625"/>
          <a:ext cx="1243964" cy="73530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159675</xdr:colOff>
      <xdr:row>0</xdr:row>
      <xdr:rowOff>60615</xdr:rowOff>
    </xdr:from>
    <xdr:ext cx="1230531" cy="727363"/>
    <xdr:pic>
      <xdr:nvPicPr>
        <xdr:cNvPr id="2" name="Imagen 2">
          <a:extLst>
            <a:ext uri="{FF2B5EF4-FFF2-40B4-BE49-F238E27FC236}">
              <a16:creationId xmlns:a16="http://schemas.microsoft.com/office/drawing/2014/main" id="{A16EE867-5AD5-4B55-A10B-3F3A0FC08187}"/>
            </a:ext>
          </a:extLst>
        </xdr:cNvPr>
        <xdr:cNvPicPr>
          <a:picLocks noChangeAspect="1"/>
        </xdr:cNvPicPr>
      </xdr:nvPicPr>
      <xdr:blipFill>
        <a:blip xmlns:r="http://schemas.openxmlformats.org/officeDocument/2006/relationships" r:embed="rId1"/>
        <a:stretch>
          <a:fillRect/>
        </a:stretch>
      </xdr:blipFill>
      <xdr:spPr>
        <a:xfrm>
          <a:off x="159675" y="60615"/>
          <a:ext cx="1230531" cy="72736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133698</xdr:colOff>
      <xdr:row>0</xdr:row>
      <xdr:rowOff>25977</xdr:rowOff>
    </xdr:from>
    <xdr:ext cx="1274480" cy="753341"/>
    <xdr:pic>
      <xdr:nvPicPr>
        <xdr:cNvPr id="2" name="Imagen 2">
          <a:extLst>
            <a:ext uri="{FF2B5EF4-FFF2-40B4-BE49-F238E27FC236}">
              <a16:creationId xmlns:a16="http://schemas.microsoft.com/office/drawing/2014/main" id="{ABF233FB-80D8-4977-A822-418929C09870}"/>
            </a:ext>
          </a:extLst>
        </xdr:cNvPr>
        <xdr:cNvPicPr>
          <a:picLocks noChangeAspect="1"/>
        </xdr:cNvPicPr>
      </xdr:nvPicPr>
      <xdr:blipFill>
        <a:blip xmlns:r="http://schemas.openxmlformats.org/officeDocument/2006/relationships" r:embed="rId1"/>
        <a:stretch>
          <a:fillRect/>
        </a:stretch>
      </xdr:blipFill>
      <xdr:spPr>
        <a:xfrm>
          <a:off x="133698" y="25977"/>
          <a:ext cx="1274480" cy="75334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168334</xdr:colOff>
      <xdr:row>0</xdr:row>
      <xdr:rowOff>34637</xdr:rowOff>
    </xdr:from>
    <xdr:ext cx="1234439" cy="729673"/>
    <xdr:pic>
      <xdr:nvPicPr>
        <xdr:cNvPr id="2" name="Imagen 1">
          <a:extLst>
            <a:ext uri="{FF2B5EF4-FFF2-40B4-BE49-F238E27FC236}">
              <a16:creationId xmlns:a16="http://schemas.microsoft.com/office/drawing/2014/main" id="{EFB50193-9B18-4762-AB8D-BC7303555DA8}"/>
            </a:ext>
          </a:extLst>
        </xdr:cNvPr>
        <xdr:cNvPicPr>
          <a:picLocks noChangeAspect="1"/>
        </xdr:cNvPicPr>
      </xdr:nvPicPr>
      <xdr:blipFill>
        <a:blip xmlns:r="http://schemas.openxmlformats.org/officeDocument/2006/relationships" r:embed="rId1"/>
        <a:stretch>
          <a:fillRect/>
        </a:stretch>
      </xdr:blipFill>
      <xdr:spPr>
        <a:xfrm>
          <a:off x="168334" y="34637"/>
          <a:ext cx="1234439" cy="72967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140474</xdr:colOff>
      <xdr:row>0</xdr:row>
      <xdr:rowOff>49697</xdr:rowOff>
    </xdr:from>
    <xdr:ext cx="1209591" cy="714985"/>
    <xdr:pic>
      <xdr:nvPicPr>
        <xdr:cNvPr id="2" name="Imagen 1">
          <a:extLst>
            <a:ext uri="{FF2B5EF4-FFF2-40B4-BE49-F238E27FC236}">
              <a16:creationId xmlns:a16="http://schemas.microsoft.com/office/drawing/2014/main" id="{6CABD9FB-F12F-4EE9-BCF2-7968AA7CDBF9}"/>
            </a:ext>
          </a:extLst>
        </xdr:cNvPr>
        <xdr:cNvPicPr>
          <a:picLocks noChangeAspect="1"/>
        </xdr:cNvPicPr>
      </xdr:nvPicPr>
      <xdr:blipFill>
        <a:blip xmlns:r="http://schemas.openxmlformats.org/officeDocument/2006/relationships" r:embed="rId1"/>
        <a:stretch>
          <a:fillRect/>
        </a:stretch>
      </xdr:blipFill>
      <xdr:spPr>
        <a:xfrm>
          <a:off x="140474" y="49697"/>
          <a:ext cx="1209591" cy="71498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146686</xdr:colOff>
      <xdr:row>0</xdr:row>
      <xdr:rowOff>87313</xdr:rowOff>
    </xdr:from>
    <xdr:ext cx="1147127" cy="678063"/>
    <xdr:pic>
      <xdr:nvPicPr>
        <xdr:cNvPr id="2" name="Imagen 1">
          <a:extLst>
            <a:ext uri="{FF2B5EF4-FFF2-40B4-BE49-F238E27FC236}">
              <a16:creationId xmlns:a16="http://schemas.microsoft.com/office/drawing/2014/main" id="{63DC1EE4-9DA9-49AF-8422-1543A1D5AF5D}"/>
            </a:ext>
          </a:extLst>
        </xdr:cNvPr>
        <xdr:cNvPicPr>
          <a:picLocks noChangeAspect="1"/>
        </xdr:cNvPicPr>
      </xdr:nvPicPr>
      <xdr:blipFill>
        <a:blip xmlns:r="http://schemas.openxmlformats.org/officeDocument/2006/relationships" r:embed="rId1"/>
        <a:stretch>
          <a:fillRect/>
        </a:stretch>
      </xdr:blipFill>
      <xdr:spPr>
        <a:xfrm>
          <a:off x="146686" y="87313"/>
          <a:ext cx="1147127" cy="67806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175262</xdr:colOff>
      <xdr:row>0</xdr:row>
      <xdr:rowOff>66676</xdr:rowOff>
    </xdr:from>
    <xdr:ext cx="1224914" cy="724042"/>
    <xdr:pic>
      <xdr:nvPicPr>
        <xdr:cNvPr id="2" name="Imagen 1">
          <a:extLst>
            <a:ext uri="{FF2B5EF4-FFF2-40B4-BE49-F238E27FC236}">
              <a16:creationId xmlns:a16="http://schemas.microsoft.com/office/drawing/2014/main" id="{A96776E2-C589-49E2-BD06-D83A94ADD0BC}"/>
            </a:ext>
          </a:extLst>
        </xdr:cNvPr>
        <xdr:cNvPicPr>
          <a:picLocks noChangeAspect="1"/>
        </xdr:cNvPicPr>
      </xdr:nvPicPr>
      <xdr:blipFill>
        <a:blip xmlns:r="http://schemas.openxmlformats.org/officeDocument/2006/relationships" r:embed="rId1"/>
        <a:stretch>
          <a:fillRect/>
        </a:stretch>
      </xdr:blipFill>
      <xdr:spPr>
        <a:xfrm>
          <a:off x="175262" y="66676"/>
          <a:ext cx="1224914" cy="72404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194312</xdr:colOff>
      <xdr:row>0</xdr:row>
      <xdr:rowOff>66676</xdr:rowOff>
    </xdr:from>
    <xdr:ext cx="1208557" cy="714373"/>
    <xdr:pic>
      <xdr:nvPicPr>
        <xdr:cNvPr id="2" name="Imagen 1">
          <a:extLst>
            <a:ext uri="{FF2B5EF4-FFF2-40B4-BE49-F238E27FC236}">
              <a16:creationId xmlns:a16="http://schemas.microsoft.com/office/drawing/2014/main" id="{329F358C-3C1B-4956-933D-D5EC36EEA89D}"/>
            </a:ext>
          </a:extLst>
        </xdr:cNvPr>
        <xdr:cNvPicPr>
          <a:picLocks noChangeAspect="1"/>
        </xdr:cNvPicPr>
      </xdr:nvPicPr>
      <xdr:blipFill>
        <a:blip xmlns:r="http://schemas.openxmlformats.org/officeDocument/2006/relationships" r:embed="rId1"/>
        <a:stretch>
          <a:fillRect/>
        </a:stretch>
      </xdr:blipFill>
      <xdr:spPr>
        <a:xfrm>
          <a:off x="194312" y="66676"/>
          <a:ext cx="1208557" cy="71437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156212</xdr:colOff>
      <xdr:row>0</xdr:row>
      <xdr:rowOff>66676</xdr:rowOff>
    </xdr:from>
    <xdr:ext cx="1205864" cy="712782"/>
    <xdr:pic>
      <xdr:nvPicPr>
        <xdr:cNvPr id="2" name="Imagen 1">
          <a:extLst>
            <a:ext uri="{FF2B5EF4-FFF2-40B4-BE49-F238E27FC236}">
              <a16:creationId xmlns:a16="http://schemas.microsoft.com/office/drawing/2014/main" id="{D63DC3F3-E000-49A0-BA4B-1F692487DBD1}"/>
            </a:ext>
          </a:extLst>
        </xdr:cNvPr>
        <xdr:cNvPicPr>
          <a:picLocks noChangeAspect="1"/>
        </xdr:cNvPicPr>
      </xdr:nvPicPr>
      <xdr:blipFill>
        <a:blip xmlns:r="http://schemas.openxmlformats.org/officeDocument/2006/relationships" r:embed="rId1"/>
        <a:stretch>
          <a:fillRect/>
        </a:stretch>
      </xdr:blipFill>
      <xdr:spPr>
        <a:xfrm>
          <a:off x="156212" y="66676"/>
          <a:ext cx="1205864" cy="71278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Planificacion%20y%20Desaroll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6" name="Tabla17" displayName="Tabla17" ref="A28:J30" totalsRowShown="0" headerRowDxfId="209" dataDxfId="207" headerRowBorderDxfId="208" tableBorderDxfId="206" totalsRowBorderDxfId="205">
  <tableColumns count="10">
    <tableColumn id="1" name="Producto" dataDxfId="204"/>
    <tableColumn id="2" name="Indicador" dataDxfId="203"/>
    <tableColumn id="3" name="Física_x000a_(A)" dataDxfId="202"/>
    <tableColumn id="4" name="Financiera_x000a_(B)" dataDxfId="201"/>
    <tableColumn id="9" name="Física_x000a_(C)" dataDxfId="200"/>
    <tableColumn id="10" name="Financiera_x000a_(D)" dataDxfId="199"/>
    <tableColumn id="5" name="Física _x000a_(E)" dataDxfId="198"/>
    <tableColumn id="6" name="Financiera _x000a_ (F)" dataDxfId="197"/>
    <tableColumn id="7" name="Física _x000a_(%)_x000a_ G=E/C" dataDxfId="196">
      <calculatedColumnFormula>+Tabla17[[#This Row],[Física 
(E)]]/Tabla17[[#This Row],[Física
(C)]]</calculatedColumnFormula>
    </tableColumn>
    <tableColumn id="8" name="Financiero _x000a_(%) _x000a_H=F/D" dataDxfId="195">
      <calculatedColumnFormula>+Tabla17[[#This Row],[Financiera 
 (F)]]/Tabla17[[#This Row],[Financiera
(D)]]</calculatedColumnFormula>
    </tableColumn>
  </tableColumns>
  <tableStyleInfo name="Estilo de tabla 1" showFirstColumn="0" showLastColumn="0" showRowStripes="1" showColumnStripes="0"/>
</table>
</file>

<file path=xl/tables/table10.xml><?xml version="1.0" encoding="utf-8"?>
<table xmlns="http://schemas.openxmlformats.org/spreadsheetml/2006/main" id="12" name="Tabla1345910111213" displayName="Tabla1345910111213" ref="A28:J30" totalsRowShown="0" headerRowDxfId="74" dataDxfId="72" headerRowBorderDxfId="73" tableBorderDxfId="71" totalsRowBorderDxfId="70">
  <tableColumns count="10">
    <tableColumn id="1" name="Producto" dataDxfId="69"/>
    <tableColumn id="2" name="Indicador" dataDxfId="68"/>
    <tableColumn id="3" name="Física_x000a_(A)" dataDxfId="67"/>
    <tableColumn id="4" name="Financiera_x000a_(B)" dataDxfId="66"/>
    <tableColumn id="9" name="Física_x000a_(C)" dataDxfId="65"/>
    <tableColumn id="10" name="Financiera_x000a_(D)" dataDxfId="64"/>
    <tableColumn id="5" name="Física _x000a_(E)" dataDxfId="63"/>
    <tableColumn id="6" name="Financiera _x000a_ (F)" dataDxfId="62"/>
    <tableColumn id="7" name="Física _x000a_(%)_x000a_ G=E/C" dataDxfId="61">
      <calculatedColumnFormula>+Tabla1345910111213[[#This Row],[Física 
(E)]]/Tabla1345910111213[[#This Row],[Física
(C)]]</calculatedColumnFormula>
    </tableColumn>
    <tableColumn id="8" name="Financiero _x000a_(%) _x000a_H=F/D" dataDxfId="60">
      <calculatedColumnFormula>+Tabla1345910111213[[#This Row],[Financiera 
 (F)]]/Tabla1345910111213[[#This Row],[Financiera
(D)]]</calculatedColumnFormula>
    </tableColumn>
  </tableColumns>
  <tableStyleInfo name="Estilo de tabla 1" showFirstColumn="0" showLastColumn="0" showRowStripes="1" showColumnStripes="0"/>
</table>
</file>

<file path=xl/tables/table11.xml><?xml version="1.0" encoding="utf-8"?>
<table xmlns="http://schemas.openxmlformats.org/spreadsheetml/2006/main" id="14" name="Tabla13459101112131415" displayName="Tabla13459101112131415"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calculatedColumnFormula>+Tabla13459101112131415[[#This Row],[Física 
(E)]]/Tabla13459101112131415[[#This Row],[Física
(C)]]</calculatedColumnFormula>
    </tableColumn>
    <tableColumn id="8" name="Financiero _x000a_(%) _x000a_H=F/D" dataDxfId="45">
      <calculatedColumnFormula>+Tabla13459101112131415[[#This Row],[Financiera 
 (F)]]/Tabla13459101112131415[[#This Row],[Financiera
(D)]]</calculatedColumnFormula>
    </tableColumn>
  </tableColumns>
  <tableStyleInfo name="Estilo de tabla 1" showFirstColumn="0" showLastColumn="0" showRowStripes="1" showColumnStripes="0"/>
</table>
</file>

<file path=xl/tables/table12.xml><?xml version="1.0" encoding="utf-8"?>
<table xmlns="http://schemas.openxmlformats.org/spreadsheetml/2006/main" id="15" name="Tabla1345910111213141516" displayName="Tabla1345910111213141516"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calculatedColumnFormula>+Tabla1345910111213141516[[#This Row],[Física 
(E)]]/Tabla1345910111213141516[[#This Row],[Física
(C)]]</calculatedColumnFormula>
    </tableColumn>
    <tableColumn id="8" name="Financiero _x000a_(%) _x000a_H=F/D" dataDxfId="30">
      <calculatedColumnFormula>+Tabla1345910111213141516[[#This Row],[Financiera 
 (F)]]/Tabla1345910111213141516[[#This Row],[Financiera
(D)]]</calculatedColumnFormula>
    </tableColumn>
  </tableColumns>
  <tableStyleInfo name="Estilo de tabla 1" showFirstColumn="0" showLastColumn="0" showRowStripes="1" showColumnStripes="0"/>
</table>
</file>

<file path=xl/tables/table13.xml><?xml version="1.0" encoding="utf-8"?>
<table xmlns="http://schemas.openxmlformats.org/spreadsheetml/2006/main" id="16" name="Tabla134591011121314151617" displayName="Tabla134591011121314151617"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calculatedColumnFormula>+Tabla134591011121314151617[[#This Row],[Física 
(E)]]/Tabla134591011121314151617[[#This Row],[Física
(C)]]</calculatedColumnFormula>
    </tableColumn>
    <tableColumn id="8" name="Financiero _x000a_(%) _x000a_H=F/D" dataDxfId="15">
      <calculatedColumnFormula>+Tabla134591011121314151617[[#This Row],[Financiera 
 (F)]]/Tabla134591011121314151617[[#This Row],[Financiera
(D)]]</calculatedColumnFormula>
    </tableColumn>
  </tableColumns>
  <tableStyleInfo name="Estilo de tabla 1" showFirstColumn="0" showLastColumn="0" showRowStripes="1" showColumnStripes="0"/>
</table>
</file>

<file path=xl/tables/table14.xml><?xml version="1.0" encoding="utf-8"?>
<table xmlns="http://schemas.openxmlformats.org/spreadsheetml/2006/main" id="17" name="Tabla13459101112131415161718" displayName="Tabla13459101112131415161718"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+Tabla13459101112131415161718[[#This Row],[Física 
(E)]]/Tabla13459101112131415161718[[#This Row],[Física
(C)]]</calculatedColumnFormula>
    </tableColumn>
    <tableColumn id="8" name="Financiero _x000a_(%) _x000a_H=F/D" dataDxfId="0">
      <calculatedColumnFormula>+Tabla13459101112131415161718[[#This Row],[Financiera 
 (F)]]/Tabla13459101112131415161718[[#This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5" name="Tabla176" displayName="Tabla176" ref="A28:J30" totalsRowShown="0" headerRowDxfId="194" dataDxfId="192" headerRowBorderDxfId="193" tableBorderDxfId="191" totalsRowBorderDxfId="190">
  <tableColumns count="10">
    <tableColumn id="1" name="Producto" dataDxfId="189"/>
    <tableColumn id="2" name="Indicador" dataDxfId="188"/>
    <tableColumn id="3" name="Física_x000a_(A)" dataDxfId="187"/>
    <tableColumn id="4" name="Financiera_x000a_(B)" dataDxfId="186"/>
    <tableColumn id="9" name="Física_x000a_(C)" dataDxfId="185"/>
    <tableColumn id="10" name="Financiera_x000a_(D)" dataDxfId="184"/>
    <tableColumn id="5" name="Física _x000a_(E)" dataDxfId="183"/>
    <tableColumn id="6" name="Financiera _x000a_ (F)" dataDxfId="182"/>
    <tableColumn id="7" name="Física _x000a_(%)_x000a_ G=E/C" dataDxfId="181">
      <calculatedColumnFormula>+Tabla176[[#This Row],[Física 
(E)]]/Tabla176[[#This Row],[Física
(C)]]</calculatedColumnFormula>
    </tableColumn>
    <tableColumn id="8" name="Financiero _x000a_(%) _x000a_H=F/D" dataDxfId="180">
      <calculatedColumnFormula>Tabla176[[#This Row],[Financiera 
 (F)]]/Tabla176[[#This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7" name="Tabla18" displayName="Tabla18" ref="A28:J30" totalsRowShown="0" headerRowDxfId="179" dataDxfId="177" headerRowBorderDxfId="178" tableBorderDxfId="176" totalsRowBorderDxfId="175">
  <tableColumns count="10">
    <tableColumn id="1" name="Producto" dataDxfId="174"/>
    <tableColumn id="2" name="Indicador" dataDxfId="173"/>
    <tableColumn id="3" name="Física_x000a_(A)" dataDxfId="172"/>
    <tableColumn id="4" name="Financiera_x000a_(B)" dataDxfId="171"/>
    <tableColumn id="9" name="Física_x000a_(C)" dataDxfId="170"/>
    <tableColumn id="10" name="Financiera_x000a_(D)" dataDxfId="169"/>
    <tableColumn id="5" name="Física _x000a_(E)" dataDxfId="168"/>
    <tableColumn id="6" name="Financiera _x000a_ (F)" dataDxfId="167"/>
    <tableColumn id="7" name="Física _x000a_(%)_x000a_ G=E/C" dataDxfId="166">
      <calculatedColumnFormula>IF(G29&gt;0,G29/C29,0)</calculatedColumnFormula>
    </tableColumn>
    <tableColumn id="8" name="Financiero _x000a_(%) _x000a_H=F/D" dataDxfId="165">
      <calculatedColumnFormula>IF(#REF!&gt;0,#REF!/D29,0)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3" name="Tabla134591011121314" displayName="Tabla134591011121314" ref="A28:J30" totalsRowShown="0" headerRowDxfId="164" dataDxfId="162" headerRowBorderDxfId="163" tableBorderDxfId="161" totalsRowBorderDxfId="160">
  <tableColumns count="10">
    <tableColumn id="1" name="Producto" dataDxfId="159"/>
    <tableColumn id="2" name="Indicador" dataDxfId="158"/>
    <tableColumn id="3" name="Física_x000a_(A)" dataDxfId="157"/>
    <tableColumn id="4" name="Financiera_x000a_(B)" dataDxfId="156"/>
    <tableColumn id="9" name="Física_x000a_(C)" dataDxfId="155"/>
    <tableColumn id="10" name="Financiera_x000a_(D)" dataDxfId="154"/>
    <tableColumn id="5" name="Física _x000a_(E)" dataDxfId="153"/>
    <tableColumn id="6" name="Financiera _x000a_ (F)" dataDxfId="152"/>
    <tableColumn id="7" name="Física _x000a_(%)_x000a_ G=E/C" dataDxfId="151">
      <calculatedColumnFormula>+Tabla134591011121314[[#This Row],[Física 
(E)]]/Tabla134591011121314[[#This Row],[Física
(C)]]</calculatedColumnFormula>
    </tableColumn>
    <tableColumn id="8" name="Financiero _x000a_(%) _x000a_H=F/D" dataDxfId="150">
      <calculatedColumnFormula>+Tabla134591011121314[[#This Row],[Financiera 
 (F)]]/Tabla134591011121314[[#This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4" name="Tabla1345" displayName="Tabla1345" ref="A28:J30" totalsRowShown="0" headerRowDxfId="149" dataDxfId="147" headerRowBorderDxfId="148" tableBorderDxfId="146" totalsRowBorderDxfId="145">
  <tableColumns count="10">
    <tableColumn id="1" name="Producto" dataDxfId="144"/>
    <tableColumn id="2" name="Indicador" dataDxfId="143"/>
    <tableColumn id="3" name="Física_x000a_(A)" dataDxfId="142"/>
    <tableColumn id="4" name="Financiera_x000a_(B)" dataDxfId="141"/>
    <tableColumn id="9" name="Física_x000a_(C)" dataDxfId="140"/>
    <tableColumn id="10" name="Financiera_x000a_(D)" dataDxfId="139"/>
    <tableColumn id="5" name="Física _x000a_(E)" dataDxfId="138"/>
    <tableColumn id="6" name="Financiera _x000a_ (F)" dataDxfId="137"/>
    <tableColumn id="7" name="Física _x000a_(%)_x000a_ G=E/C" dataDxfId="136">
      <calculatedColumnFormula>+Tabla1345[[#This Row],[Física 
(E)]]/Tabla1345[[#This Row],[Física
(C)]]</calculatedColumnFormula>
    </tableColumn>
    <tableColumn id="8" name="Financiero _x000a_(%) _x000a_H=F/D" dataDxfId="135">
      <calculatedColumnFormula>+Tabla1345[[#This Row],[Financiera 
 (F)]]/Tabla1345[[#This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id="8" name="Tabla13459" displayName="Tabla13459" ref="A28:J30" totalsRowShown="0" headerRowDxfId="134" dataDxfId="132" headerRowBorderDxfId="133" tableBorderDxfId="131" totalsRowBorderDxfId="130">
  <tableColumns count="10">
    <tableColumn id="1" name="Producto" dataDxfId="129"/>
    <tableColumn id="2" name="Indicador" dataDxfId="128"/>
    <tableColumn id="3" name="Física_x000a_(A)" dataDxfId="127"/>
    <tableColumn id="4" name="Financiera_x000a_(B)" dataDxfId="126"/>
    <tableColumn id="9" name="Física_x000a_(C)" dataDxfId="125"/>
    <tableColumn id="10" name="Financiera_x000a_(D)" dataDxfId="124"/>
    <tableColumn id="5" name="Física _x000a_(E)" dataDxfId="123"/>
    <tableColumn id="6" name="Financiera _x000a_ (F)" dataDxfId="122"/>
    <tableColumn id="7" name="Física _x000a_(%)_x000a_ G=E/C" dataDxfId="121">
      <calculatedColumnFormula>+Tabla13459[[#This Row],[Física 
(E)]]/Tabla13459[[#This Row],[Física
(C)]]</calculatedColumnFormula>
    </tableColumn>
    <tableColumn id="8" name="Financiero _x000a_(%) _x000a_H=F/D" dataDxfId="120">
      <calculatedColumnFormula>+Tabla13459[[#This Row],[Financiera 
 (F)]]/Tabla13459[[#This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id="9" name="Tabla1345910" displayName="Tabla1345910" ref="A28:J30" totalsRowShown="0" headerRowDxfId="119" dataDxfId="117" headerRowBorderDxfId="118" tableBorderDxfId="116" totalsRowBorderDxfId="115">
  <tableColumns count="10">
    <tableColumn id="1" name="Producto" dataDxfId="114"/>
    <tableColumn id="2" name="Indicador" dataDxfId="113"/>
    <tableColumn id="3" name="Física_x000a_(A)" dataDxfId="112"/>
    <tableColumn id="4" name="Financiera_x000a_(B)" dataDxfId="111"/>
    <tableColumn id="9" name="Física_x000a_(C)" dataDxfId="110"/>
    <tableColumn id="10" name="Financiera_x000a_(D)" dataDxfId="109"/>
    <tableColumn id="5" name="Física _x000a_(E)" dataDxfId="108"/>
    <tableColumn id="6" name="Financiera _x000a_ (F)" dataDxfId="107"/>
    <tableColumn id="7" name="Física _x000a_(%)_x000a_ G=E/C" dataDxfId="106">
      <calculatedColumnFormula>+Tabla1345910[[#This Row],[Física 
(E)]]/Tabla1345910[[#This Row],[Física
(C)]]</calculatedColumnFormula>
    </tableColumn>
    <tableColumn id="8" name="Financiero _x000a_(%) _x000a_H=F/D" dataDxfId="105">
      <calculatedColumnFormula>+Tabla1345910[[#This Row],[Financiera 
 (F)]]/Tabla1345910[[#This Row],[Financiera
(D)]]</calculatedColumnFormula>
    </tableColumn>
  </tableColumns>
  <tableStyleInfo name="Estilo de tabla 1" showFirstColumn="0" showLastColumn="0" showRowStripes="1" showColumnStripes="0"/>
</table>
</file>

<file path=xl/tables/table8.xml><?xml version="1.0" encoding="utf-8"?>
<table xmlns="http://schemas.openxmlformats.org/spreadsheetml/2006/main" id="10" name="Tabla134591011" displayName="Tabla134591011" ref="A28:J30" totalsRowShown="0" headerRowDxfId="104" dataDxfId="102" headerRowBorderDxfId="103" tableBorderDxfId="101" totalsRowBorderDxfId="100">
  <tableColumns count="10">
    <tableColumn id="1" name="Producto" dataDxfId="99"/>
    <tableColumn id="2" name="Indicador" dataDxfId="98"/>
    <tableColumn id="3" name="Física_x000a_(A)" dataDxfId="97"/>
    <tableColumn id="4" name="Financiera_x000a_(B)" dataDxfId="96"/>
    <tableColumn id="9" name="Física_x000a_(C)" dataDxfId="95"/>
    <tableColumn id="10" name="Financiera_x000a_(D)" dataDxfId="94"/>
    <tableColumn id="5" name="Física _x000a_(E)" dataDxfId="93"/>
    <tableColumn id="6" name="Financiera _x000a_ (F)" dataDxfId="92"/>
    <tableColumn id="7" name="Física _x000a_(%)_x000a_ G=E/C" dataDxfId="91">
      <calculatedColumnFormula>+Tabla134591011[[#This Row],[Física 
(E)]]/Tabla134591011[[#This Row],[Física
(C)]]</calculatedColumnFormula>
    </tableColumn>
    <tableColumn id="8" name="Financiero _x000a_(%) _x000a_H=F/D" dataDxfId="90">
      <calculatedColumnFormula>+Tabla134591011[[#This Row],[Financiera 
 (F)]]/Tabla134591011[[#This Row],[Financiera
(D)]]</calculatedColumnFormula>
    </tableColumn>
  </tableColumns>
  <tableStyleInfo name="Estilo de tabla 1" showFirstColumn="0" showLastColumn="0" showRowStripes="1" showColumnStripes="0"/>
</table>
</file>

<file path=xl/tables/table9.xml><?xml version="1.0" encoding="utf-8"?>
<table xmlns="http://schemas.openxmlformats.org/spreadsheetml/2006/main" id="11" name="Tabla13459101112" displayName="Tabla13459101112" ref="A28:J30" totalsRowShown="0" headerRowDxfId="89" dataDxfId="87" headerRowBorderDxfId="88" tableBorderDxfId="86" totalsRowBorderDxfId="85">
  <tableColumns count="10">
    <tableColumn id="1" name="Producto" dataDxfId="84"/>
    <tableColumn id="2" name="Indicador" dataDxfId="83"/>
    <tableColumn id="3" name="Física_x000a_(A)" dataDxfId="82"/>
    <tableColumn id="4" name="Financiera_x000a_(B)" dataDxfId="81"/>
    <tableColumn id="9" name="Física_x000a_(C)" dataDxfId="80"/>
    <tableColumn id="10" name="Financiera_x000a_(D)" dataDxfId="79"/>
    <tableColumn id="5" name="Física _x000a_(E)" dataDxfId="78"/>
    <tableColumn id="6" name="Financiera _x000a_ (F)" dataDxfId="77"/>
    <tableColumn id="7" name="Física _x000a_(%)_x000a_ G=E/C" dataDxfId="76">
      <calculatedColumnFormula>+Tabla13459101112[[#This Row],[Física 
(E)]]/Tabla13459101112[[#This Row],[Física
(C)]]</calculatedColumnFormula>
    </tableColumn>
    <tableColumn id="8" name="Financiero _x000a_(%) _x000a_H=F/D" dataDxfId="75">
      <calculatedColumnFormula>+Tabla13459101112[[#This Row],[Financiera 
 (F)]]/Tabla13459101112[[#This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tabSelected="1" zoomScale="115" zoomScaleNormal="115" zoomScaleSheetLayoutView="130" zoomScalePageLayoutView="85"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30" customHeight="1"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31.5" customHeight="1" x14ac:dyDescent="0.25">
      <c r="A11" s="4" t="s">
        <v>7</v>
      </c>
      <c r="B11" s="83" t="s">
        <v>59</v>
      </c>
      <c r="C11" s="83"/>
      <c r="D11" s="83"/>
      <c r="E11" s="83"/>
      <c r="F11" s="83"/>
      <c r="G11" s="83"/>
      <c r="H11" s="83"/>
      <c r="I11" s="83"/>
      <c r="J11" s="83"/>
    </row>
    <row r="12" spans="1:11" ht="41.25" customHeight="1" x14ac:dyDescent="0.25">
      <c r="A12" s="4" t="s">
        <v>8</v>
      </c>
      <c r="B12" s="83" t="s">
        <v>50</v>
      </c>
      <c r="C12" s="83"/>
      <c r="D12" s="83"/>
      <c r="E12" s="83"/>
      <c r="F12" s="83"/>
      <c r="G12" s="83"/>
      <c r="H12" s="83"/>
      <c r="I12" s="83"/>
      <c r="J12" s="83"/>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1.5" customHeight="1" x14ac:dyDescent="0.25">
      <c r="A16" s="4" t="s">
        <v>12</v>
      </c>
      <c r="B16" s="8" t="s">
        <v>102</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1" ht="15.75" x14ac:dyDescent="0.25">
      <c r="A17" s="67" t="s">
        <v>13</v>
      </c>
      <c r="B17" s="68"/>
      <c r="C17" s="68"/>
      <c r="D17" s="68"/>
      <c r="E17" s="68"/>
      <c r="F17" s="68"/>
      <c r="G17" s="68"/>
      <c r="H17" s="68"/>
      <c r="I17" s="68"/>
      <c r="J17" s="69"/>
    </row>
    <row r="18" spans="1:11" ht="29.25" customHeight="1" x14ac:dyDescent="0.25">
      <c r="A18" s="4" t="s">
        <v>14</v>
      </c>
      <c r="B18" s="65" t="s">
        <v>95</v>
      </c>
      <c r="C18" s="65"/>
      <c r="D18" s="65"/>
      <c r="E18" s="65"/>
      <c r="F18" s="65"/>
      <c r="G18" s="65"/>
      <c r="H18" s="65"/>
      <c r="I18" s="65"/>
      <c r="J18" s="66"/>
    </row>
    <row r="19" spans="1:11" ht="54" customHeight="1" x14ac:dyDescent="0.25">
      <c r="A19" s="9" t="s">
        <v>15</v>
      </c>
      <c r="B19" s="65" t="s">
        <v>58</v>
      </c>
      <c r="C19" s="65"/>
      <c r="D19" s="65"/>
      <c r="E19" s="65"/>
      <c r="F19" s="65"/>
      <c r="G19" s="65"/>
      <c r="H19" s="65"/>
      <c r="I19" s="65"/>
      <c r="J19" s="66"/>
    </row>
    <row r="20" spans="1:11" ht="34.5" customHeight="1" x14ac:dyDescent="0.25">
      <c r="A20" s="9" t="s">
        <v>16</v>
      </c>
      <c r="B20" s="65" t="s">
        <v>64</v>
      </c>
      <c r="C20" s="65"/>
      <c r="D20" s="65"/>
      <c r="E20" s="65"/>
      <c r="F20" s="65"/>
      <c r="G20" s="65"/>
      <c r="H20" s="65"/>
      <c r="I20" s="65"/>
      <c r="J20" s="66"/>
    </row>
    <row r="21" spans="1:11" ht="35.25" customHeight="1" x14ac:dyDescent="0.25">
      <c r="A21" s="9" t="s">
        <v>37</v>
      </c>
      <c r="B21" s="65"/>
      <c r="C21" s="65"/>
      <c r="D21" s="65"/>
      <c r="E21" s="65"/>
      <c r="F21" s="65"/>
      <c r="G21" s="65"/>
      <c r="H21" s="65"/>
      <c r="I21" s="65"/>
      <c r="J21" s="66"/>
      <c r="K21" s="1"/>
    </row>
    <row r="22" spans="1:11" ht="15.75" x14ac:dyDescent="0.25">
      <c r="A22" s="67" t="s">
        <v>17</v>
      </c>
      <c r="B22" s="68"/>
      <c r="C22" s="68"/>
      <c r="D22" s="68"/>
      <c r="E22" s="68"/>
      <c r="F22" s="68"/>
      <c r="G22" s="68"/>
      <c r="H22" s="68"/>
      <c r="I22" s="68"/>
      <c r="J22" s="69"/>
    </row>
    <row r="23" spans="1:11" ht="15.75" x14ac:dyDescent="0.25">
      <c r="A23" s="62" t="s">
        <v>18</v>
      </c>
      <c r="B23" s="63"/>
      <c r="C23" s="63"/>
      <c r="D23" s="63"/>
      <c r="E23" s="63"/>
      <c r="F23" s="63"/>
      <c r="G23" s="63"/>
      <c r="H23" s="63"/>
      <c r="I23" s="63"/>
      <c r="J23" s="64"/>
      <c r="K23" s="1"/>
    </row>
    <row r="24" spans="1:11" ht="15" customHeight="1" x14ac:dyDescent="0.25">
      <c r="A24" s="70" t="s">
        <v>19</v>
      </c>
      <c r="B24" s="71"/>
      <c r="C24" s="72" t="s">
        <v>20</v>
      </c>
      <c r="D24" s="73"/>
      <c r="E24" s="73"/>
      <c r="F24" s="73" t="s">
        <v>21</v>
      </c>
      <c r="G24" s="73"/>
      <c r="H24" s="71"/>
      <c r="I24" s="72" t="s">
        <v>22</v>
      </c>
      <c r="J24" s="74"/>
    </row>
    <row r="25" spans="1:11" s="38" customFormat="1" x14ac:dyDescent="0.25">
      <c r="A25" s="75">
        <v>500000</v>
      </c>
      <c r="B25" s="76"/>
      <c r="C25" s="75">
        <v>500000</v>
      </c>
      <c r="D25" s="76"/>
      <c r="E25" s="77"/>
      <c r="F25" s="75">
        <v>493345</v>
      </c>
      <c r="G25" s="76"/>
      <c r="H25" s="77"/>
      <c r="I25" s="78">
        <f>+F25/C25</f>
        <v>0.98668999999999996</v>
      </c>
      <c r="J25" s="79"/>
      <c r="K25" s="37"/>
    </row>
    <row r="26" spans="1:11" ht="15.75" x14ac:dyDescent="0.25">
      <c r="A26" s="62" t="s">
        <v>23</v>
      </c>
      <c r="B26" s="63"/>
      <c r="C26" s="63"/>
      <c r="D26" s="63"/>
      <c r="E26" s="63"/>
      <c r="F26" s="63"/>
      <c r="G26" s="63"/>
      <c r="H26" s="63"/>
      <c r="I26" s="63"/>
      <c r="J26" s="64"/>
      <c r="K26" s="1"/>
    </row>
    <row r="27" spans="1:11" x14ac:dyDescent="0.25">
      <c r="A27" s="5"/>
      <c r="B27"/>
      <c r="C27" s="80" t="s">
        <v>48</v>
      </c>
      <c r="D27" s="81"/>
      <c r="E27" s="80" t="s">
        <v>107</v>
      </c>
      <c r="F27" s="81"/>
      <c r="G27" s="80" t="s">
        <v>108</v>
      </c>
      <c r="H27" s="80"/>
      <c r="I27" s="80" t="s">
        <v>24</v>
      </c>
      <c r="J27" s="82"/>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61.5" customHeight="1" x14ac:dyDescent="0.25">
      <c r="A29" s="13" t="s">
        <v>106</v>
      </c>
      <c r="B29" s="14" t="s">
        <v>61</v>
      </c>
      <c r="C29" s="33">
        <v>110</v>
      </c>
      <c r="D29" s="15">
        <v>575000</v>
      </c>
      <c r="E29" s="15">
        <v>40</v>
      </c>
      <c r="F29" s="15">
        <v>200000</v>
      </c>
      <c r="G29" s="16">
        <v>43</v>
      </c>
      <c r="H29" s="15">
        <v>0</v>
      </c>
      <c r="I29" s="17">
        <f>+Tabla17[[#This Row],[Física 
(E)]]/Tabla17[[#This Row],[Física
(C)]]</f>
        <v>1.075</v>
      </c>
      <c r="J29" s="18">
        <f>+Tabla17[[#This Row],[Financiera 
 (F)]]/Tabla17[[#This Row],[Financiera
(D)]]</f>
        <v>0</v>
      </c>
    </row>
    <row r="30" spans="1:11" x14ac:dyDescent="0.25">
      <c r="A30" s="19"/>
      <c r="B30" s="20"/>
      <c r="C30" s="21"/>
      <c r="D30" s="22"/>
      <c r="E30" s="22"/>
      <c r="F30" s="22"/>
      <c r="G30" s="23"/>
      <c r="H30" s="22"/>
      <c r="I30" s="17"/>
      <c r="J30" s="18"/>
    </row>
    <row r="31" spans="1:11" ht="15.75" x14ac:dyDescent="0.25">
      <c r="A31" s="67" t="s">
        <v>27</v>
      </c>
      <c r="B31" s="68"/>
      <c r="C31" s="68"/>
      <c r="D31" s="68"/>
      <c r="E31" s="68"/>
      <c r="F31" s="68"/>
      <c r="G31" s="68"/>
      <c r="H31" s="68"/>
      <c r="I31" s="68"/>
      <c r="J31" s="69"/>
    </row>
    <row r="32" spans="1:11" ht="15.75" x14ac:dyDescent="0.25">
      <c r="A32" s="62" t="s">
        <v>28</v>
      </c>
      <c r="B32" s="63"/>
      <c r="C32" s="63"/>
      <c r="D32" s="63"/>
      <c r="E32" s="63"/>
      <c r="F32" s="63"/>
      <c r="G32" s="63"/>
      <c r="H32" s="63"/>
      <c r="I32" s="63"/>
      <c r="J32" s="64"/>
      <c r="K32" s="1"/>
    </row>
    <row r="33" spans="1:11" x14ac:dyDescent="0.25">
      <c r="A33" s="24" t="s">
        <v>29</v>
      </c>
      <c r="B33" s="65" t="s">
        <v>62</v>
      </c>
      <c r="C33" s="65"/>
      <c r="D33" s="65"/>
      <c r="E33" s="65"/>
      <c r="F33" s="65"/>
      <c r="G33" s="65"/>
      <c r="H33" s="65"/>
      <c r="I33" s="65"/>
      <c r="J33" s="66"/>
    </row>
    <row r="34" spans="1:11" ht="30" x14ac:dyDescent="0.25">
      <c r="A34" s="24" t="s">
        <v>30</v>
      </c>
      <c r="B34" s="65" t="s">
        <v>63</v>
      </c>
      <c r="C34" s="65"/>
      <c r="D34" s="65"/>
      <c r="E34" s="65"/>
      <c r="F34" s="65"/>
      <c r="G34" s="65"/>
      <c r="H34" s="65"/>
      <c r="I34" s="65"/>
      <c r="J34" s="66"/>
    </row>
    <row r="35" spans="1:11" ht="80.25" customHeight="1" x14ac:dyDescent="0.25">
      <c r="A35" s="24" t="s">
        <v>31</v>
      </c>
      <c r="B35" s="65" t="s">
        <v>130</v>
      </c>
      <c r="C35" s="65"/>
      <c r="D35" s="65"/>
      <c r="E35" s="65"/>
      <c r="F35" s="65"/>
      <c r="G35" s="65"/>
      <c r="H35" s="65"/>
      <c r="I35" s="65"/>
      <c r="J35" s="66"/>
    </row>
    <row r="36" spans="1:11" ht="82.5" customHeight="1" x14ac:dyDescent="0.25">
      <c r="A36" s="24" t="s">
        <v>32</v>
      </c>
      <c r="B36" s="65" t="s">
        <v>124</v>
      </c>
      <c r="C36" s="65"/>
      <c r="D36" s="65"/>
      <c r="E36" s="65"/>
      <c r="F36" s="65"/>
      <c r="G36" s="65"/>
      <c r="H36" s="65"/>
      <c r="I36" s="65"/>
      <c r="J36" s="66"/>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t="s">
        <v>40</v>
      </c>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fitToHeight="0"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29" zoomScaleNormal="100" zoomScaleSheetLayoutView="10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27" customHeight="1" x14ac:dyDescent="0.25">
      <c r="A16" s="4" t="s">
        <v>12</v>
      </c>
      <c r="B16" s="8" t="s">
        <v>102</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104</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38" customFormat="1" x14ac:dyDescent="0.25">
      <c r="A25" s="109">
        <v>500000</v>
      </c>
      <c r="B25" s="110"/>
      <c r="C25" s="111">
        <v>500000</v>
      </c>
      <c r="D25" s="112"/>
      <c r="E25" s="113"/>
      <c r="F25" s="111">
        <v>44300</v>
      </c>
      <c r="G25" s="112"/>
      <c r="H25" s="113"/>
      <c r="I25" s="114">
        <f>F25/C25</f>
        <v>8.8599999999999998E-2</v>
      </c>
      <c r="J25" s="115"/>
      <c r="K25" s="39"/>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107</v>
      </c>
      <c r="F27" s="81"/>
      <c r="G27" s="80" t="s">
        <v>108</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120" x14ac:dyDescent="0.25">
      <c r="A29" s="13" t="s">
        <v>120</v>
      </c>
      <c r="B29" s="14" t="s">
        <v>77</v>
      </c>
      <c r="C29" s="34">
        <v>122000</v>
      </c>
      <c r="D29" s="15">
        <v>875000</v>
      </c>
      <c r="E29" s="15">
        <v>32000</v>
      </c>
      <c r="F29" s="15">
        <v>500000</v>
      </c>
      <c r="G29" s="16">
        <v>37782</v>
      </c>
      <c r="H29" s="15">
        <v>10042.5</v>
      </c>
      <c r="I29" s="17">
        <f>+Tabla1345910111213[[#This Row],[Física 
(E)]]/Tabla1345910111213[[#This Row],[Física
(C)]]</f>
        <v>1.1806874999999999</v>
      </c>
      <c r="J29" s="18">
        <f>+Tabla1345910111213[[#This Row],[Financiera 
 (F)]]/Tabla1345910111213[[#This Row],[Financiera
(D)]]</f>
        <v>2.0084999999999999E-2</v>
      </c>
      <c r="L29" s="36"/>
    </row>
    <row r="30" spans="1:12" x14ac:dyDescent="0.25">
      <c r="A30" s="19"/>
      <c r="B30" s="20"/>
      <c r="C30" s="21"/>
      <c r="D30" s="22"/>
      <c r="E30" s="22"/>
      <c r="F30" s="22"/>
      <c r="G30" s="23"/>
      <c r="H30" s="22"/>
      <c r="I30" s="17" t="e">
        <f>+Tabla1345910111213[[#This Row],[Física 
(E)]]/Tabla1345910111213[[#This Row],[Física
(C)]]</f>
        <v>#DIV/0!</v>
      </c>
      <c r="J30" s="18" t="e">
        <f>+Tabla1345910111213[[#This Row],[Financiera 
 (F)]]/Tabla1345910111213[[#This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100</v>
      </c>
      <c r="C33" s="65"/>
      <c r="D33" s="65"/>
      <c r="E33" s="65"/>
      <c r="F33" s="65"/>
      <c r="G33" s="65"/>
      <c r="H33" s="65"/>
      <c r="I33" s="65"/>
      <c r="J33" s="66"/>
    </row>
    <row r="34" spans="1:11" ht="30" x14ac:dyDescent="0.25">
      <c r="A34" s="24" t="s">
        <v>30</v>
      </c>
      <c r="B34" s="65" t="s">
        <v>78</v>
      </c>
      <c r="C34" s="65"/>
      <c r="D34" s="65"/>
      <c r="E34" s="65"/>
      <c r="F34" s="65"/>
      <c r="G34" s="65"/>
      <c r="H34" s="65"/>
      <c r="I34" s="65"/>
      <c r="J34" s="66"/>
    </row>
    <row r="35" spans="1:11" ht="85.5" customHeight="1" x14ac:dyDescent="0.25">
      <c r="A35" s="24" t="s">
        <v>31</v>
      </c>
      <c r="B35" s="65" t="s">
        <v>144</v>
      </c>
      <c r="C35" s="65"/>
      <c r="D35" s="65"/>
      <c r="E35" s="65"/>
      <c r="F35" s="65"/>
      <c r="G35" s="65"/>
      <c r="H35" s="65"/>
      <c r="I35" s="65"/>
      <c r="J35" s="66"/>
    </row>
    <row r="36" spans="1:11" ht="30" x14ac:dyDescent="0.25">
      <c r="A36" s="40" t="s">
        <v>32</v>
      </c>
      <c r="B36" s="107" t="s">
        <v>145</v>
      </c>
      <c r="C36" s="107"/>
      <c r="D36" s="107"/>
      <c r="E36" s="107"/>
      <c r="F36" s="107"/>
      <c r="G36" s="107"/>
      <c r="H36" s="107"/>
      <c r="I36" s="107"/>
      <c r="J36" s="108"/>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4"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21" zoomScaleNormal="100" zoomScaleSheetLayoutView="10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1.5" customHeight="1" x14ac:dyDescent="0.25">
      <c r="A16" s="4" t="s">
        <v>12</v>
      </c>
      <c r="B16" s="8" t="s">
        <v>102</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104</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38" customFormat="1" x14ac:dyDescent="0.25">
      <c r="A25" s="109">
        <v>200000</v>
      </c>
      <c r="B25" s="110"/>
      <c r="C25" s="111">
        <v>200000</v>
      </c>
      <c r="D25" s="112"/>
      <c r="E25" s="113"/>
      <c r="F25" s="111">
        <v>0</v>
      </c>
      <c r="G25" s="112"/>
      <c r="H25" s="113"/>
      <c r="I25" s="114">
        <f>F25/C25</f>
        <v>0</v>
      </c>
      <c r="J25" s="115"/>
      <c r="K25" s="39"/>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107</v>
      </c>
      <c r="F27" s="81"/>
      <c r="G27" s="80" t="s">
        <v>108</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72" x14ac:dyDescent="0.25">
      <c r="A29" s="13" t="s">
        <v>112</v>
      </c>
      <c r="B29" s="14" t="s">
        <v>83</v>
      </c>
      <c r="C29" s="34">
        <v>19</v>
      </c>
      <c r="D29" s="15">
        <v>150000</v>
      </c>
      <c r="E29" s="15">
        <v>8</v>
      </c>
      <c r="F29" s="15">
        <v>0</v>
      </c>
      <c r="G29" s="16">
        <v>3</v>
      </c>
      <c r="H29" s="15">
        <v>0</v>
      </c>
      <c r="I29" s="17">
        <f>+Tabla13459101112131415[[#This Row],[Física 
(E)]]/Tabla13459101112131415[[#This Row],[Física
(C)]]</f>
        <v>0.375</v>
      </c>
      <c r="J29" s="18" t="e">
        <f>+Tabla13459101112131415[[#This Row],[Financiera 
 (F)]]/Tabla13459101112131415[[#This Row],[Financiera
(D)]]</f>
        <v>#DIV/0!</v>
      </c>
      <c r="L29" s="36"/>
    </row>
    <row r="30" spans="1:12" x14ac:dyDescent="0.25">
      <c r="A30" s="19"/>
      <c r="B30" s="20"/>
      <c r="C30" s="21"/>
      <c r="D30" s="22"/>
      <c r="E30" s="22"/>
      <c r="F30" s="22"/>
      <c r="G30" s="23"/>
      <c r="H30" s="22"/>
      <c r="I30" s="17" t="e">
        <f>+Tabla13459101112131415[[#This Row],[Física 
(E)]]/Tabla13459101112131415[[#This Row],[Física
(C)]]</f>
        <v>#DIV/0!</v>
      </c>
      <c r="J30" s="18" t="e">
        <f>+Tabla13459101112131415[[#This Row],[Financiera 
 (F)]]/Tabla13459101112131415[[#This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84</v>
      </c>
      <c r="C33" s="65"/>
      <c r="D33" s="65"/>
      <c r="E33" s="65"/>
      <c r="F33" s="65"/>
      <c r="G33" s="65"/>
      <c r="H33" s="65"/>
      <c r="I33" s="65"/>
      <c r="J33" s="66"/>
    </row>
    <row r="34" spans="1:11" ht="30" x14ac:dyDescent="0.25">
      <c r="A34" s="24" t="s">
        <v>30</v>
      </c>
      <c r="B34" s="65" t="s">
        <v>82</v>
      </c>
      <c r="C34" s="65"/>
      <c r="D34" s="65"/>
      <c r="E34" s="65"/>
      <c r="F34" s="65"/>
      <c r="G34" s="65"/>
      <c r="H34" s="65"/>
      <c r="I34" s="65"/>
      <c r="J34" s="66"/>
    </row>
    <row r="35" spans="1:11" ht="85.5" customHeight="1" x14ac:dyDescent="0.25">
      <c r="A35" s="24" t="s">
        <v>31</v>
      </c>
      <c r="B35" s="65" t="s">
        <v>125</v>
      </c>
      <c r="C35" s="65"/>
      <c r="D35" s="65"/>
      <c r="E35" s="65"/>
      <c r="F35" s="65"/>
      <c r="G35" s="65"/>
      <c r="H35" s="65"/>
      <c r="I35" s="65"/>
      <c r="J35" s="66"/>
    </row>
    <row r="36" spans="1:11" ht="65.25" customHeight="1" x14ac:dyDescent="0.25">
      <c r="A36" s="40" t="s">
        <v>32</v>
      </c>
      <c r="B36" s="107" t="s">
        <v>128</v>
      </c>
      <c r="C36" s="107"/>
      <c r="D36" s="107"/>
      <c r="E36" s="107"/>
      <c r="F36" s="107"/>
      <c r="G36" s="107"/>
      <c r="H36" s="107"/>
      <c r="I36" s="107"/>
      <c r="J36" s="108"/>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0"/>
  <sheetViews>
    <sheetView view="pageBreakPreview" topLeftCell="A20" zoomScaleNormal="100" zoomScaleSheetLayoutView="10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1.5" customHeight="1" x14ac:dyDescent="0.25">
      <c r="A16" s="4" t="s">
        <v>12</v>
      </c>
      <c r="B16" s="8" t="s">
        <v>102</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104</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38" customFormat="1" x14ac:dyDescent="0.25">
      <c r="A25" s="109">
        <v>200000</v>
      </c>
      <c r="B25" s="110"/>
      <c r="C25" s="111">
        <v>500200000</v>
      </c>
      <c r="D25" s="112"/>
      <c r="E25" s="113"/>
      <c r="F25" s="111">
        <v>6300</v>
      </c>
      <c r="G25" s="112"/>
      <c r="H25" s="113"/>
      <c r="I25" s="114">
        <f>F25/C25</f>
        <v>1.2594962015193923E-5</v>
      </c>
      <c r="J25" s="115"/>
      <c r="K25" s="39"/>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107</v>
      </c>
      <c r="F27" s="81"/>
      <c r="G27" s="80" t="s">
        <v>108</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s="53" customFormat="1" ht="96" x14ac:dyDescent="0.25">
      <c r="A29" s="49" t="s">
        <v>113</v>
      </c>
      <c r="B29" s="50" t="s">
        <v>85</v>
      </c>
      <c r="C29" s="45">
        <v>10</v>
      </c>
      <c r="D29" s="46">
        <v>500100000</v>
      </c>
      <c r="E29" s="46">
        <v>5</v>
      </c>
      <c r="F29" s="46">
        <v>500000000</v>
      </c>
      <c r="G29" s="16">
        <v>2</v>
      </c>
      <c r="H29" s="46">
        <v>500000000</v>
      </c>
      <c r="I29" s="47">
        <f>+Tabla1345910111213141516[[#This Row],[Física 
(E)]]/Tabla1345910111213141516[[#This Row],[Física
(C)]]</f>
        <v>0.4</v>
      </c>
      <c r="J29" s="48">
        <f>+Tabla1345910111213141516[[#This Row],[Financiera 
 (F)]]/Tabla1345910111213141516[[#This Row],[Financiera
(D)]]</f>
        <v>1</v>
      </c>
      <c r="K29" s="51"/>
      <c r="L29" s="52"/>
    </row>
    <row r="30" spans="1:12" x14ac:dyDescent="0.25">
      <c r="A30" s="19"/>
      <c r="B30" s="20"/>
      <c r="C30" s="21"/>
      <c r="D30" s="22"/>
      <c r="E30" s="22"/>
      <c r="F30" s="22"/>
      <c r="G30" s="23"/>
      <c r="H30" s="22"/>
      <c r="I30" s="17" t="e">
        <f>+Tabla1345910111213141516[[#This Row],[Física 
(E)]]/Tabla1345910111213141516[[#This Row],[Física
(C)]]</f>
        <v>#DIV/0!</v>
      </c>
      <c r="J30" s="18" t="e">
        <f>+Tabla1345910111213141516[[#This Row],[Financiera 
 (F)]]/Tabla1345910111213141516[[#This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86</v>
      </c>
      <c r="C33" s="65"/>
      <c r="D33" s="65"/>
      <c r="E33" s="65"/>
      <c r="F33" s="65"/>
      <c r="G33" s="65"/>
      <c r="H33" s="65"/>
      <c r="I33" s="65"/>
      <c r="J33" s="66"/>
    </row>
    <row r="34" spans="1:11" ht="30" x14ac:dyDescent="0.25">
      <c r="A34" s="24" t="s">
        <v>30</v>
      </c>
      <c r="B34" s="65" t="s">
        <v>87</v>
      </c>
      <c r="C34" s="65"/>
      <c r="D34" s="65"/>
      <c r="E34" s="65"/>
      <c r="F34" s="65"/>
      <c r="G34" s="65"/>
      <c r="H34" s="65"/>
      <c r="I34" s="65"/>
      <c r="J34" s="66"/>
    </row>
    <row r="35" spans="1:11" ht="85.5" customHeight="1" x14ac:dyDescent="0.25">
      <c r="A35" s="24" t="s">
        <v>31</v>
      </c>
      <c r="B35" s="65" t="s">
        <v>135</v>
      </c>
      <c r="C35" s="65"/>
      <c r="D35" s="65"/>
      <c r="E35" s="65"/>
      <c r="F35" s="65"/>
      <c r="G35" s="65"/>
      <c r="H35" s="65"/>
      <c r="I35" s="65"/>
      <c r="J35" s="66"/>
    </row>
    <row r="36" spans="1:11" ht="46.5" customHeight="1" x14ac:dyDescent="0.25">
      <c r="A36" s="40" t="s">
        <v>32</v>
      </c>
      <c r="B36" s="107"/>
      <c r="C36" s="107"/>
      <c r="D36" s="107"/>
      <c r="E36" s="107"/>
      <c r="F36" s="107"/>
      <c r="G36" s="107"/>
      <c r="H36" s="107"/>
      <c r="I36" s="107"/>
      <c r="J36" s="108"/>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30.75" customHeight="1" x14ac:dyDescent="0.25">
      <c r="A40" s="61" t="s">
        <v>41</v>
      </c>
      <c r="B40" s="61"/>
      <c r="C40" s="61"/>
      <c r="D40" s="61"/>
      <c r="E40" s="61"/>
      <c r="F40" s="61"/>
      <c r="G40" s="61"/>
      <c r="H40" s="61"/>
      <c r="I40" s="61"/>
      <c r="J40"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0:J40"/>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0"/>
  <sheetViews>
    <sheetView view="pageBreakPreview" topLeftCell="A27" zoomScaleNormal="100" zoomScaleSheetLayoutView="100" workbookViewId="0">
      <selection activeCell="B1" sqref="B1:J1"/>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6" customHeight="1" x14ac:dyDescent="0.25">
      <c r="A16" s="4" t="s">
        <v>12</v>
      </c>
      <c r="B16" s="8" t="s">
        <v>102</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104</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41" customFormat="1" x14ac:dyDescent="0.25">
      <c r="A25" s="109">
        <v>200000</v>
      </c>
      <c r="B25" s="110"/>
      <c r="C25" s="111">
        <v>200000</v>
      </c>
      <c r="D25" s="112"/>
      <c r="E25" s="113"/>
      <c r="F25" s="111">
        <v>154582.5</v>
      </c>
      <c r="G25" s="112"/>
      <c r="H25" s="113"/>
      <c r="I25" s="114">
        <f>F25/C25</f>
        <v>0.7729125</v>
      </c>
      <c r="J25" s="115"/>
      <c r="K25" s="35"/>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107</v>
      </c>
      <c r="F27" s="81"/>
      <c r="G27" s="80" t="s">
        <v>108</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96" x14ac:dyDescent="0.25">
      <c r="A29" s="13" t="s">
        <v>114</v>
      </c>
      <c r="B29" s="14" t="s">
        <v>101</v>
      </c>
      <c r="C29" s="34">
        <v>16</v>
      </c>
      <c r="D29" s="15">
        <v>200000</v>
      </c>
      <c r="E29" s="15">
        <v>5</v>
      </c>
      <c r="F29" s="15">
        <v>50000</v>
      </c>
      <c r="G29" s="16">
        <v>4</v>
      </c>
      <c r="H29" s="15">
        <v>42382.5</v>
      </c>
      <c r="I29" s="17">
        <f>+Tabla134591011121314151617[[#This Row],[Física 
(E)]]/Tabla134591011121314151617[[#This Row],[Física
(C)]]</f>
        <v>0.8</v>
      </c>
      <c r="J29" s="18">
        <f>+Tabla134591011121314151617[[#This Row],[Financiera 
 (F)]]/Tabla134591011121314151617[[#This Row],[Financiera
(D)]]</f>
        <v>0.84765000000000001</v>
      </c>
      <c r="L29" s="36"/>
    </row>
    <row r="30" spans="1:12" x14ac:dyDescent="0.25">
      <c r="A30" s="19"/>
      <c r="B30" s="20"/>
      <c r="C30" s="21"/>
      <c r="D30" s="22"/>
      <c r="E30" s="22"/>
      <c r="F30" s="22"/>
      <c r="G30" s="23"/>
      <c r="H30" s="22"/>
      <c r="I30" s="17" t="e">
        <f>+Tabla134591011121314151617[[#This Row],[Física 
(E)]]/Tabla134591011121314151617[[#This Row],[Física
(C)]]</f>
        <v>#DIV/0!</v>
      </c>
      <c r="J30" s="18" t="e">
        <f>+Tabla134591011121314151617[[#This Row],[Financiera 
 (F)]]/Tabla134591011121314151617[[#This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88</v>
      </c>
      <c r="C33" s="65"/>
      <c r="D33" s="65"/>
      <c r="E33" s="65"/>
      <c r="F33" s="65"/>
      <c r="G33" s="65"/>
      <c r="H33" s="65"/>
      <c r="I33" s="65"/>
      <c r="J33" s="66"/>
    </row>
    <row r="34" spans="1:11" ht="30" x14ac:dyDescent="0.25">
      <c r="A34" s="24" t="s">
        <v>30</v>
      </c>
      <c r="B34" s="65" t="s">
        <v>89</v>
      </c>
      <c r="C34" s="65"/>
      <c r="D34" s="65"/>
      <c r="E34" s="65"/>
      <c r="F34" s="65"/>
      <c r="G34" s="65"/>
      <c r="H34" s="65"/>
      <c r="I34" s="65"/>
      <c r="J34" s="66"/>
    </row>
    <row r="35" spans="1:11" ht="58.5" customHeight="1" x14ac:dyDescent="0.25">
      <c r="A35" s="24" t="s">
        <v>31</v>
      </c>
      <c r="B35" s="65" t="s">
        <v>126</v>
      </c>
      <c r="C35" s="65"/>
      <c r="D35" s="65"/>
      <c r="E35" s="65"/>
      <c r="F35" s="65"/>
      <c r="G35" s="65"/>
      <c r="H35" s="65"/>
      <c r="I35" s="65"/>
      <c r="J35" s="66"/>
    </row>
    <row r="36" spans="1:11" ht="46.5" customHeight="1" x14ac:dyDescent="0.25">
      <c r="A36" s="40" t="s">
        <v>32</v>
      </c>
      <c r="B36" s="107" t="s">
        <v>127</v>
      </c>
      <c r="C36" s="107"/>
      <c r="D36" s="107"/>
      <c r="E36" s="107"/>
      <c r="F36" s="107"/>
      <c r="G36" s="107"/>
      <c r="H36" s="107"/>
      <c r="I36" s="107"/>
      <c r="J36" s="108"/>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30.75" customHeight="1" x14ac:dyDescent="0.25">
      <c r="A40" s="61" t="s">
        <v>41</v>
      </c>
      <c r="B40" s="61"/>
      <c r="C40" s="61"/>
      <c r="D40" s="61"/>
      <c r="E40" s="61"/>
      <c r="F40" s="61"/>
      <c r="G40" s="61"/>
      <c r="H40" s="61"/>
      <c r="I40" s="61"/>
      <c r="J40"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0:J40"/>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39"/>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4"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24" zoomScaleNormal="100" zoomScaleSheetLayoutView="100" workbookViewId="0">
      <selection activeCell="A5" sqref="A5:J5"/>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27.75" customHeight="1" x14ac:dyDescent="0.25">
      <c r="A16" s="4" t="s">
        <v>12</v>
      </c>
      <c r="B16" s="8" t="s">
        <v>102</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104</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41" customFormat="1" x14ac:dyDescent="0.25">
      <c r="A25" s="109">
        <v>200000</v>
      </c>
      <c r="B25" s="110"/>
      <c r="C25" s="111">
        <v>200000</v>
      </c>
      <c r="D25" s="112"/>
      <c r="E25" s="113"/>
      <c r="F25" s="111">
        <v>0</v>
      </c>
      <c r="G25" s="112"/>
      <c r="H25" s="113"/>
      <c r="I25" s="114">
        <f>F25/C25</f>
        <v>0</v>
      </c>
      <c r="J25" s="115"/>
      <c r="K25" s="35"/>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107</v>
      </c>
      <c r="F27" s="81"/>
      <c r="G27" s="80" t="s">
        <v>108</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84" x14ac:dyDescent="0.25">
      <c r="A29" s="13" t="s">
        <v>115</v>
      </c>
      <c r="B29" s="14" t="s">
        <v>91</v>
      </c>
      <c r="C29" s="34">
        <v>5</v>
      </c>
      <c r="D29" s="15">
        <v>200000</v>
      </c>
      <c r="E29" s="15">
        <v>2</v>
      </c>
      <c r="F29" s="15">
        <v>50000</v>
      </c>
      <c r="G29" s="16">
        <v>2</v>
      </c>
      <c r="H29" s="15">
        <v>0</v>
      </c>
      <c r="I29" s="17">
        <f>+Tabla13459101112131415161718[[#This Row],[Física 
(E)]]/Tabla13459101112131415161718[[#This Row],[Física
(C)]]</f>
        <v>1</v>
      </c>
      <c r="J29" s="18">
        <f>+Tabla13459101112131415161718[[#This Row],[Financiera 
 (F)]]/Tabla13459101112131415161718[[#This Row],[Financiera
(D)]]</f>
        <v>0</v>
      </c>
      <c r="L29" s="36"/>
    </row>
    <row r="30" spans="1:12" x14ac:dyDescent="0.25">
      <c r="A30" s="19"/>
      <c r="B30" s="20"/>
      <c r="C30" s="21"/>
      <c r="D30" s="22"/>
      <c r="E30" s="22"/>
      <c r="F30" s="22"/>
      <c r="G30" s="23"/>
      <c r="H30" s="22"/>
      <c r="I30" s="17" t="e">
        <f>+Tabla13459101112131415161718[[#This Row],[Física 
(E)]]/Tabla13459101112131415161718[[#This Row],[Física
(C)]]</f>
        <v>#DIV/0!</v>
      </c>
      <c r="J30" s="18" t="e">
        <f>+Tabla13459101112131415161718[[#This Row],[Financiera 
 (F)]]/Tabla13459101112131415161718[[#This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88</v>
      </c>
      <c r="C33" s="65"/>
      <c r="D33" s="65"/>
      <c r="E33" s="65"/>
      <c r="F33" s="65"/>
      <c r="G33" s="65"/>
      <c r="H33" s="65"/>
      <c r="I33" s="65"/>
      <c r="J33" s="66"/>
    </row>
    <row r="34" spans="1:11" ht="30" x14ac:dyDescent="0.25">
      <c r="A34" s="24" t="s">
        <v>30</v>
      </c>
      <c r="B34" s="65" t="s">
        <v>90</v>
      </c>
      <c r="C34" s="65"/>
      <c r="D34" s="65"/>
      <c r="E34" s="65"/>
      <c r="F34" s="65"/>
      <c r="G34" s="65"/>
      <c r="H34" s="65"/>
      <c r="I34" s="65"/>
      <c r="J34" s="66"/>
    </row>
    <row r="35" spans="1:11" ht="85.5" customHeight="1" x14ac:dyDescent="0.25">
      <c r="A35" s="24" t="s">
        <v>31</v>
      </c>
      <c r="B35" s="65" t="s">
        <v>122</v>
      </c>
      <c r="C35" s="65"/>
      <c r="D35" s="65"/>
      <c r="E35" s="65"/>
      <c r="F35" s="65"/>
      <c r="G35" s="65"/>
      <c r="H35" s="65"/>
      <c r="I35" s="65"/>
      <c r="J35" s="66"/>
    </row>
    <row r="36" spans="1:11" ht="46.5" customHeight="1" x14ac:dyDescent="0.25">
      <c r="A36" s="40" t="s">
        <v>32</v>
      </c>
      <c r="B36" s="107" t="s">
        <v>123</v>
      </c>
      <c r="C36" s="107"/>
      <c r="D36" s="107"/>
      <c r="E36" s="107"/>
      <c r="F36" s="107"/>
      <c r="G36" s="107"/>
      <c r="H36" s="107"/>
      <c r="I36" s="107"/>
      <c r="J36" s="108"/>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6:D28"/>
  <sheetViews>
    <sheetView topLeftCell="A19" workbookViewId="0">
      <selection activeCell="B28" sqref="B28:D28"/>
    </sheetView>
  </sheetViews>
  <sheetFormatPr baseColWidth="10" defaultColWidth="11.42578125" defaultRowHeight="15" x14ac:dyDescent="0.25"/>
  <sheetData>
    <row r="26" spans="2:4" x14ac:dyDescent="0.25">
      <c r="B26" s="119"/>
      <c r="C26" s="119"/>
      <c r="D26" s="119"/>
    </row>
    <row r="27" spans="2:4" x14ac:dyDescent="0.25">
      <c r="B27" s="120" t="s">
        <v>105</v>
      </c>
      <c r="C27" s="120"/>
      <c r="D27" s="120"/>
    </row>
    <row r="28" spans="2:4" ht="37.5" customHeight="1" x14ac:dyDescent="0.25">
      <c r="B28" s="121" t="s">
        <v>103</v>
      </c>
      <c r="C28" s="121"/>
      <c r="D28" s="121"/>
    </row>
  </sheetData>
  <mergeCells count="3">
    <mergeCell ref="B26:D26"/>
    <mergeCell ref="B27:D27"/>
    <mergeCell ref="B28:D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zoomScale="110" zoomScaleNormal="110" workbookViewId="0">
      <selection activeCell="K36" sqref="K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31.5" customHeight="1" x14ac:dyDescent="0.25">
      <c r="A11" s="4" t="s">
        <v>7</v>
      </c>
      <c r="B11" s="83" t="s">
        <v>59</v>
      </c>
      <c r="C11" s="83"/>
      <c r="D11" s="83"/>
      <c r="E11" s="83"/>
      <c r="F11" s="83"/>
      <c r="G11" s="83"/>
      <c r="H11" s="83"/>
      <c r="I11" s="83"/>
      <c r="J11" s="83"/>
    </row>
    <row r="12" spans="1:11" ht="41.25" customHeight="1" x14ac:dyDescent="0.25">
      <c r="A12" s="4" t="s">
        <v>8</v>
      </c>
      <c r="B12" s="83" t="s">
        <v>50</v>
      </c>
      <c r="C12" s="83"/>
      <c r="D12" s="83"/>
      <c r="E12" s="83"/>
      <c r="F12" s="83"/>
      <c r="G12" s="83"/>
      <c r="H12" s="83"/>
      <c r="I12" s="83"/>
      <c r="J12" s="83"/>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2.25" customHeight="1" x14ac:dyDescent="0.25">
      <c r="A16" s="4" t="s">
        <v>12</v>
      </c>
      <c r="B16" s="8" t="s">
        <v>102</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1" ht="15.75" x14ac:dyDescent="0.25">
      <c r="A17" s="67" t="s">
        <v>13</v>
      </c>
      <c r="B17" s="68"/>
      <c r="C17" s="68"/>
      <c r="D17" s="68"/>
      <c r="E17" s="68"/>
      <c r="F17" s="68"/>
      <c r="G17" s="68"/>
      <c r="H17" s="68"/>
      <c r="I17" s="68"/>
      <c r="J17" s="69"/>
    </row>
    <row r="18" spans="1:11" ht="29.25" customHeight="1" x14ac:dyDescent="0.25">
      <c r="A18" s="4" t="s">
        <v>14</v>
      </c>
      <c r="B18" s="65" t="s">
        <v>95</v>
      </c>
      <c r="C18" s="65"/>
      <c r="D18" s="65"/>
      <c r="E18" s="65"/>
      <c r="F18" s="65"/>
      <c r="G18" s="65"/>
      <c r="H18" s="65"/>
      <c r="I18" s="65"/>
      <c r="J18" s="66"/>
    </row>
    <row r="19" spans="1:11" ht="73.5" customHeight="1" x14ac:dyDescent="0.25">
      <c r="A19" s="9" t="s">
        <v>15</v>
      </c>
      <c r="B19" s="65" t="s">
        <v>58</v>
      </c>
      <c r="C19" s="65"/>
      <c r="D19" s="65"/>
      <c r="E19" s="65"/>
      <c r="F19" s="65"/>
      <c r="G19" s="65"/>
      <c r="H19" s="65"/>
      <c r="I19" s="65"/>
      <c r="J19" s="66"/>
    </row>
    <row r="20" spans="1:11" ht="34.5" customHeight="1" x14ac:dyDescent="0.25">
      <c r="A20" s="9" t="s">
        <v>16</v>
      </c>
      <c r="B20" s="65" t="s">
        <v>64</v>
      </c>
      <c r="C20" s="65"/>
      <c r="D20" s="65"/>
      <c r="E20" s="65"/>
      <c r="F20" s="65"/>
      <c r="G20" s="65"/>
      <c r="H20" s="65"/>
      <c r="I20" s="65"/>
      <c r="J20" s="66"/>
    </row>
    <row r="21" spans="1:11" ht="35.25" customHeight="1" x14ac:dyDescent="0.25">
      <c r="A21" s="9" t="s">
        <v>37</v>
      </c>
      <c r="B21" s="65"/>
      <c r="C21" s="65"/>
      <c r="D21" s="65"/>
      <c r="E21" s="65"/>
      <c r="F21" s="65"/>
      <c r="G21" s="65"/>
      <c r="H21" s="65"/>
      <c r="I21" s="65"/>
      <c r="J21" s="66"/>
      <c r="K21" s="1"/>
    </row>
    <row r="22" spans="1:11" ht="15.75" x14ac:dyDescent="0.25">
      <c r="A22" s="67" t="s">
        <v>17</v>
      </c>
      <c r="B22" s="68"/>
      <c r="C22" s="68"/>
      <c r="D22" s="68"/>
      <c r="E22" s="68"/>
      <c r="F22" s="68"/>
      <c r="G22" s="68"/>
      <c r="H22" s="68"/>
      <c r="I22" s="68"/>
      <c r="J22" s="69"/>
    </row>
    <row r="23" spans="1:11" ht="15.75" x14ac:dyDescent="0.25">
      <c r="A23" s="62" t="s">
        <v>18</v>
      </c>
      <c r="B23" s="63"/>
      <c r="C23" s="63"/>
      <c r="D23" s="63"/>
      <c r="E23" s="63"/>
      <c r="F23" s="63"/>
      <c r="G23" s="63"/>
      <c r="H23" s="63"/>
      <c r="I23" s="63"/>
      <c r="J23" s="64"/>
      <c r="K23" s="1"/>
    </row>
    <row r="24" spans="1:11" ht="15" customHeight="1" x14ac:dyDescent="0.25">
      <c r="A24" s="70" t="s">
        <v>19</v>
      </c>
      <c r="B24" s="71"/>
      <c r="C24" s="72" t="s">
        <v>20</v>
      </c>
      <c r="D24" s="73"/>
      <c r="E24" s="73"/>
      <c r="F24" s="73" t="s">
        <v>21</v>
      </c>
      <c r="G24" s="73"/>
      <c r="H24" s="71"/>
      <c r="I24" s="72" t="s">
        <v>22</v>
      </c>
      <c r="J24" s="74"/>
    </row>
    <row r="25" spans="1:11" s="38" customFormat="1" x14ac:dyDescent="0.25">
      <c r="A25" s="105">
        <v>17500000</v>
      </c>
      <c r="B25" s="106"/>
      <c r="C25" s="75">
        <v>17500000</v>
      </c>
      <c r="D25" s="76"/>
      <c r="E25" s="77"/>
      <c r="F25" s="75">
        <v>110956.6</v>
      </c>
      <c r="G25" s="76"/>
      <c r="H25" s="77"/>
      <c r="I25" s="78">
        <f>+F25/C25</f>
        <v>6.3403771428571431E-3</v>
      </c>
      <c r="J25" s="79"/>
      <c r="K25" s="37"/>
    </row>
    <row r="26" spans="1:11" ht="15.75" x14ac:dyDescent="0.25">
      <c r="A26" s="62" t="s">
        <v>23</v>
      </c>
      <c r="B26" s="63"/>
      <c r="C26" s="63"/>
      <c r="D26" s="63"/>
      <c r="E26" s="63"/>
      <c r="F26" s="63"/>
      <c r="G26" s="63"/>
      <c r="H26" s="63"/>
      <c r="I26" s="63"/>
      <c r="J26" s="64"/>
      <c r="K26" s="1"/>
    </row>
    <row r="27" spans="1:11" ht="15" customHeight="1" x14ac:dyDescent="0.25">
      <c r="A27" s="5"/>
      <c r="B27"/>
      <c r="C27" s="80" t="s">
        <v>48</v>
      </c>
      <c r="D27" s="81"/>
      <c r="E27" s="80" t="s">
        <v>107</v>
      </c>
      <c r="F27" s="81"/>
      <c r="G27" s="80" t="s">
        <v>108</v>
      </c>
      <c r="H27" s="80"/>
      <c r="I27" s="80" t="s">
        <v>24</v>
      </c>
      <c r="J27" s="82"/>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48" x14ac:dyDescent="0.25">
      <c r="A29" s="13" t="s">
        <v>109</v>
      </c>
      <c r="B29" s="14" t="s">
        <v>93</v>
      </c>
      <c r="C29" s="33">
        <v>14500</v>
      </c>
      <c r="D29" s="15">
        <v>12100000</v>
      </c>
      <c r="E29" s="15">
        <v>500</v>
      </c>
      <c r="F29" s="15">
        <v>100000</v>
      </c>
      <c r="G29" s="16">
        <v>0</v>
      </c>
      <c r="H29" s="15">
        <v>106320</v>
      </c>
      <c r="I29" s="17">
        <f>+Tabla176[[#This Row],[Física 
(E)]]/Tabla176[[#This Row],[Física
(C)]]</f>
        <v>0</v>
      </c>
      <c r="J29" s="18">
        <f>Tabla176[[#This Row],[Financiera 
 (F)]]/Tabla176[[#This Row],[Financiera
(D)]]</f>
        <v>1.0631999999999999</v>
      </c>
    </row>
    <row r="30" spans="1:11" x14ac:dyDescent="0.25">
      <c r="A30" s="19"/>
      <c r="B30" s="20"/>
      <c r="C30" s="21"/>
      <c r="D30" s="22"/>
      <c r="E30" s="22"/>
      <c r="F30" s="22"/>
      <c r="G30" s="23"/>
      <c r="H30" s="22"/>
      <c r="I30" s="17" t="e">
        <f>+Tabla176[[#This Row],[Física 
(E)]]/Tabla176[[#This Row],[Física
(C)]]</f>
        <v>#DIV/0!</v>
      </c>
      <c r="J30" s="18" t="e">
        <f>Tabla176[[#This Row],[Financiera 
 (F)]]/Tabla176[[#This Row],[Financiera
(D)]]</f>
        <v>#DIV/0!</v>
      </c>
    </row>
    <row r="31" spans="1:11" ht="15.75" x14ac:dyDescent="0.25">
      <c r="A31" s="67" t="s">
        <v>27</v>
      </c>
      <c r="B31" s="68"/>
      <c r="C31" s="68"/>
      <c r="D31" s="68"/>
      <c r="E31" s="68"/>
      <c r="F31" s="68"/>
      <c r="G31" s="68"/>
      <c r="H31" s="68"/>
      <c r="I31" s="68"/>
      <c r="J31" s="69"/>
    </row>
    <row r="32" spans="1:11" ht="15.75" x14ac:dyDescent="0.25">
      <c r="A32" s="62" t="s">
        <v>28</v>
      </c>
      <c r="B32" s="63"/>
      <c r="C32" s="63"/>
      <c r="D32" s="63"/>
      <c r="E32" s="63"/>
      <c r="F32" s="63"/>
      <c r="G32" s="63"/>
      <c r="H32" s="63"/>
      <c r="I32" s="63"/>
      <c r="J32" s="64"/>
      <c r="K32" s="1"/>
    </row>
    <row r="33" spans="1:11" x14ac:dyDescent="0.25">
      <c r="A33" s="24" t="s">
        <v>29</v>
      </c>
      <c r="B33" s="65" t="s">
        <v>66</v>
      </c>
      <c r="C33" s="65"/>
      <c r="D33" s="65"/>
      <c r="E33" s="65"/>
      <c r="F33" s="65"/>
      <c r="G33" s="65"/>
      <c r="H33" s="65"/>
      <c r="I33" s="65"/>
      <c r="J33" s="66"/>
    </row>
    <row r="34" spans="1:11" ht="30" x14ac:dyDescent="0.25">
      <c r="A34" s="24" t="s">
        <v>30</v>
      </c>
      <c r="B34" s="65" t="s">
        <v>65</v>
      </c>
      <c r="C34" s="65"/>
      <c r="D34" s="65"/>
      <c r="E34" s="65"/>
      <c r="F34" s="65"/>
      <c r="G34" s="65"/>
      <c r="H34" s="65"/>
      <c r="I34" s="65"/>
      <c r="J34" s="66"/>
    </row>
    <row r="35" spans="1:11" ht="80.25" customHeight="1" x14ac:dyDescent="0.25">
      <c r="A35" s="24" t="s">
        <v>31</v>
      </c>
      <c r="B35" s="65"/>
      <c r="C35" s="65"/>
      <c r="D35" s="65"/>
      <c r="E35" s="65"/>
      <c r="F35" s="65"/>
      <c r="G35" s="65"/>
      <c r="H35" s="65"/>
      <c r="I35" s="65"/>
      <c r="J35" s="66"/>
    </row>
    <row r="36" spans="1:11" ht="62.25" customHeight="1" x14ac:dyDescent="0.25">
      <c r="A36" s="40" t="s">
        <v>32</v>
      </c>
      <c r="B36" s="65" t="s">
        <v>131</v>
      </c>
      <c r="C36" s="65"/>
      <c r="D36" s="65"/>
      <c r="E36" s="65"/>
      <c r="F36" s="65"/>
      <c r="G36" s="65"/>
      <c r="H36" s="65"/>
      <c r="I36" s="65"/>
      <c r="J36" s="66"/>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t="s">
        <v>40</v>
      </c>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fitToHeight="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view="pageBreakPreview" zoomScaleNormal="40" zoomScaleSheetLayoutView="100" workbookViewId="0">
      <selection activeCell="K35" sqref="K35"/>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31.5" customHeight="1" x14ac:dyDescent="0.25">
      <c r="A11" s="4" t="s">
        <v>7</v>
      </c>
      <c r="B11" s="83" t="s">
        <v>59</v>
      </c>
      <c r="C11" s="83"/>
      <c r="D11" s="83"/>
      <c r="E11" s="83"/>
      <c r="F11" s="83"/>
      <c r="G11" s="83"/>
      <c r="H11" s="83"/>
      <c r="I11" s="83"/>
      <c r="J11" s="83"/>
    </row>
    <row r="12" spans="1:11" ht="41.25" customHeight="1" x14ac:dyDescent="0.25">
      <c r="A12" s="4" t="s">
        <v>8</v>
      </c>
      <c r="B12" s="83" t="s">
        <v>50</v>
      </c>
      <c r="C12" s="83"/>
      <c r="D12" s="83"/>
      <c r="E12" s="83"/>
      <c r="F12" s="83"/>
      <c r="G12" s="83"/>
      <c r="H12" s="83"/>
      <c r="I12" s="83"/>
      <c r="J12" s="83"/>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5.25" customHeight="1" x14ac:dyDescent="0.25">
      <c r="A16" s="4" t="s">
        <v>12</v>
      </c>
      <c r="B16" s="8" t="s">
        <v>102</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1" ht="15.75" x14ac:dyDescent="0.25">
      <c r="A17" s="67" t="s">
        <v>13</v>
      </c>
      <c r="B17" s="68"/>
      <c r="C17" s="68"/>
      <c r="D17" s="68"/>
      <c r="E17" s="68"/>
      <c r="F17" s="68"/>
      <c r="G17" s="68"/>
      <c r="H17" s="68"/>
      <c r="I17" s="68"/>
      <c r="J17" s="69"/>
    </row>
    <row r="18" spans="1:11" ht="29.25" customHeight="1" x14ac:dyDescent="0.25">
      <c r="A18" s="4" t="s">
        <v>14</v>
      </c>
      <c r="B18" s="65" t="s">
        <v>95</v>
      </c>
      <c r="C18" s="65"/>
      <c r="D18" s="65"/>
      <c r="E18" s="65"/>
      <c r="F18" s="65"/>
      <c r="G18" s="65"/>
      <c r="H18" s="65"/>
      <c r="I18" s="65"/>
      <c r="J18" s="66"/>
    </row>
    <row r="19" spans="1:11" ht="73.5" customHeight="1" x14ac:dyDescent="0.25">
      <c r="A19" s="9" t="s">
        <v>15</v>
      </c>
      <c r="B19" s="65" t="s">
        <v>58</v>
      </c>
      <c r="C19" s="65"/>
      <c r="D19" s="65"/>
      <c r="E19" s="65"/>
      <c r="F19" s="65"/>
      <c r="G19" s="65"/>
      <c r="H19" s="65"/>
      <c r="I19" s="65"/>
      <c r="J19" s="66"/>
    </row>
    <row r="20" spans="1:11" ht="34.5" customHeight="1" x14ac:dyDescent="0.25">
      <c r="A20" s="9" t="s">
        <v>16</v>
      </c>
      <c r="B20" s="65" t="s">
        <v>64</v>
      </c>
      <c r="C20" s="65"/>
      <c r="D20" s="65"/>
      <c r="E20" s="65"/>
      <c r="F20" s="65"/>
      <c r="G20" s="65"/>
      <c r="H20" s="65"/>
      <c r="I20" s="65"/>
      <c r="J20" s="66"/>
    </row>
    <row r="21" spans="1:11" ht="35.25" customHeight="1" x14ac:dyDescent="0.25">
      <c r="A21" s="9" t="s">
        <v>37</v>
      </c>
      <c r="B21" s="65"/>
      <c r="C21" s="65"/>
      <c r="D21" s="65"/>
      <c r="E21" s="65"/>
      <c r="F21" s="65"/>
      <c r="G21" s="65"/>
      <c r="H21" s="65"/>
      <c r="I21" s="65"/>
      <c r="J21" s="66"/>
      <c r="K21" s="1"/>
    </row>
    <row r="22" spans="1:11" ht="15.75" x14ac:dyDescent="0.25">
      <c r="A22" s="67" t="s">
        <v>17</v>
      </c>
      <c r="B22" s="68"/>
      <c r="C22" s="68"/>
      <c r="D22" s="68"/>
      <c r="E22" s="68"/>
      <c r="F22" s="68"/>
      <c r="G22" s="68"/>
      <c r="H22" s="68"/>
      <c r="I22" s="68"/>
      <c r="J22" s="69"/>
    </row>
    <row r="23" spans="1:11" ht="15.75" x14ac:dyDescent="0.25">
      <c r="A23" s="62" t="s">
        <v>18</v>
      </c>
      <c r="B23" s="63"/>
      <c r="C23" s="63"/>
      <c r="D23" s="63"/>
      <c r="E23" s="63"/>
      <c r="F23" s="63"/>
      <c r="G23" s="63"/>
      <c r="H23" s="63"/>
      <c r="I23" s="63"/>
      <c r="J23" s="64"/>
      <c r="K23" s="1"/>
    </row>
    <row r="24" spans="1:11" ht="15" customHeight="1" x14ac:dyDescent="0.25">
      <c r="A24" s="70" t="s">
        <v>19</v>
      </c>
      <c r="B24" s="71"/>
      <c r="C24" s="72" t="s">
        <v>20</v>
      </c>
      <c r="D24" s="73"/>
      <c r="E24" s="73"/>
      <c r="F24" s="73" t="s">
        <v>21</v>
      </c>
      <c r="G24" s="73"/>
      <c r="H24" s="71"/>
      <c r="I24" s="72" t="s">
        <v>22</v>
      </c>
      <c r="J24" s="74"/>
    </row>
    <row r="25" spans="1:11" s="38" customFormat="1" x14ac:dyDescent="0.25">
      <c r="A25" s="105">
        <v>500000</v>
      </c>
      <c r="B25" s="106"/>
      <c r="C25" s="75">
        <v>500000</v>
      </c>
      <c r="D25" s="76"/>
      <c r="E25" s="77"/>
      <c r="F25" s="75">
        <v>18097.5</v>
      </c>
      <c r="G25" s="76"/>
      <c r="H25" s="77"/>
      <c r="I25" s="78">
        <f>+F25/C25</f>
        <v>3.6194999999999998E-2</v>
      </c>
      <c r="J25" s="79"/>
      <c r="K25" s="37"/>
    </row>
    <row r="26" spans="1:11" ht="15.75" x14ac:dyDescent="0.25">
      <c r="A26" s="62" t="s">
        <v>23</v>
      </c>
      <c r="B26" s="63"/>
      <c r="C26" s="63"/>
      <c r="D26" s="63"/>
      <c r="E26" s="63"/>
      <c r="F26" s="63"/>
      <c r="G26" s="63"/>
      <c r="H26" s="63"/>
      <c r="I26" s="63"/>
      <c r="J26" s="64"/>
      <c r="K26" s="1"/>
    </row>
    <row r="27" spans="1:11" ht="15" customHeight="1" x14ac:dyDescent="0.25">
      <c r="A27" s="5"/>
      <c r="B27"/>
      <c r="C27" s="80" t="s">
        <v>48</v>
      </c>
      <c r="D27" s="81"/>
      <c r="E27" s="80" t="s">
        <v>107</v>
      </c>
      <c r="F27" s="81"/>
      <c r="G27" s="80" t="s">
        <v>108</v>
      </c>
      <c r="H27" s="80"/>
      <c r="I27" s="80" t="s">
        <v>24</v>
      </c>
      <c r="J27" s="82"/>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48" x14ac:dyDescent="0.25">
      <c r="A29" s="13" t="s">
        <v>116</v>
      </c>
      <c r="B29" s="14" t="s">
        <v>61</v>
      </c>
      <c r="C29" s="33">
        <v>88797</v>
      </c>
      <c r="D29" s="15">
        <v>320000</v>
      </c>
      <c r="E29" s="15">
        <v>30000</v>
      </c>
      <c r="F29" s="15">
        <v>20000</v>
      </c>
      <c r="G29" s="16">
        <v>36287</v>
      </c>
      <c r="H29" s="23">
        <v>0</v>
      </c>
      <c r="I29" s="17">
        <f>+Tabla18[[#This Row],[Física 
(E)]]/Tabla18[[#This Row],[Física
(C)]]</f>
        <v>1.2095666666666667</v>
      </c>
      <c r="J29" s="18">
        <f>+Tabla18[[#This Row],[Financiera 
 (F)]]/Tabla18[[#This Row],[Financiera
(D)]]</f>
        <v>0</v>
      </c>
    </row>
    <row r="30" spans="1:11" x14ac:dyDescent="0.25">
      <c r="A30" s="19"/>
      <c r="B30" s="20"/>
      <c r="C30" s="21"/>
      <c r="D30" s="22"/>
      <c r="E30" s="22"/>
      <c r="F30" s="22"/>
      <c r="G30" s="54"/>
      <c r="H30" s="22"/>
      <c r="I30" s="17">
        <f>IF(H29&gt;0,H29/C30,0)</f>
        <v>0</v>
      </c>
      <c r="J30" s="18">
        <f>IF(H30&gt;0,H30/D30,0)</f>
        <v>0</v>
      </c>
    </row>
    <row r="31" spans="1:11" ht="15.75" x14ac:dyDescent="0.25">
      <c r="A31" s="67" t="s">
        <v>27</v>
      </c>
      <c r="B31" s="68"/>
      <c r="C31" s="68"/>
      <c r="D31" s="68"/>
      <c r="E31" s="68"/>
      <c r="F31" s="68"/>
      <c r="G31" s="68"/>
      <c r="H31" s="68"/>
      <c r="I31" s="68"/>
      <c r="J31" s="69"/>
    </row>
    <row r="32" spans="1:11" ht="15.75" x14ac:dyDescent="0.25">
      <c r="A32" s="62" t="s">
        <v>28</v>
      </c>
      <c r="B32" s="63"/>
      <c r="C32" s="63"/>
      <c r="D32" s="63"/>
      <c r="E32" s="63"/>
      <c r="F32" s="63"/>
      <c r="G32" s="63"/>
      <c r="H32" s="63"/>
      <c r="I32" s="63"/>
      <c r="J32" s="64"/>
      <c r="K32" s="1"/>
    </row>
    <row r="33" spans="1:11" x14ac:dyDescent="0.25">
      <c r="A33" s="24" t="s">
        <v>29</v>
      </c>
      <c r="B33" s="65" t="s">
        <v>67</v>
      </c>
      <c r="C33" s="65"/>
      <c r="D33" s="65"/>
      <c r="E33" s="65"/>
      <c r="F33" s="65"/>
      <c r="G33" s="65"/>
      <c r="H33" s="65"/>
      <c r="I33" s="65"/>
      <c r="J33" s="66"/>
    </row>
    <row r="34" spans="1:11" ht="30" x14ac:dyDescent="0.25">
      <c r="A34" s="24" t="s">
        <v>30</v>
      </c>
      <c r="B34" s="65" t="s">
        <v>68</v>
      </c>
      <c r="C34" s="65"/>
      <c r="D34" s="65"/>
      <c r="E34" s="65"/>
      <c r="F34" s="65"/>
      <c r="G34" s="65"/>
      <c r="H34" s="65"/>
      <c r="I34" s="65"/>
      <c r="J34" s="66"/>
    </row>
    <row r="35" spans="1:11" ht="80.25" customHeight="1" x14ac:dyDescent="0.25">
      <c r="A35" s="24" t="s">
        <v>31</v>
      </c>
      <c r="B35" s="65" t="s">
        <v>132</v>
      </c>
      <c r="C35" s="65"/>
      <c r="D35" s="65"/>
      <c r="E35" s="65"/>
      <c r="F35" s="65"/>
      <c r="G35" s="65"/>
      <c r="H35" s="65"/>
      <c r="I35" s="65"/>
      <c r="J35" s="66"/>
    </row>
    <row r="36" spans="1:11" ht="62.25" customHeight="1" x14ac:dyDescent="0.25">
      <c r="A36" s="24" t="s">
        <v>32</v>
      </c>
      <c r="B36" s="65" t="s">
        <v>129</v>
      </c>
      <c r="C36" s="65"/>
      <c r="D36" s="65"/>
      <c r="E36" s="65"/>
      <c r="F36" s="65"/>
      <c r="G36" s="65"/>
      <c r="H36" s="65"/>
      <c r="I36" s="65"/>
      <c r="J36" s="66"/>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t="s">
        <v>40</v>
      </c>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onto ejecutado en el trimestre" sqref="H28:H30"/>
    <dataValidation allowBlank="1" showInputMessage="1" showErrorMessage="1" prompt="Meta alcanzada en el trimestre" sqref="G28:G29 H29"/>
  </dataValidations>
  <pageMargins left="0.7" right="0.7" top="0.75" bottom="0.75" header="0.3" footer="0.3"/>
  <pageSetup scale="65" fitToHeight="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28" zoomScale="110" zoomScaleNormal="100" zoomScaleSheetLayoutView="11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0.75" customHeight="1" x14ac:dyDescent="0.25">
      <c r="A16" s="4" t="s">
        <v>12</v>
      </c>
      <c r="B16" s="8" t="s">
        <v>102</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104</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38" customFormat="1" x14ac:dyDescent="0.25">
      <c r="A25" s="109">
        <v>2000000</v>
      </c>
      <c r="B25" s="110"/>
      <c r="C25" s="111">
        <v>2000000</v>
      </c>
      <c r="D25" s="112"/>
      <c r="E25" s="113"/>
      <c r="F25" s="111">
        <v>14445</v>
      </c>
      <c r="G25" s="112"/>
      <c r="H25" s="113"/>
      <c r="I25" s="114">
        <f>F25/C25</f>
        <v>7.2224999999999998E-3</v>
      </c>
      <c r="J25" s="115"/>
      <c r="K25" s="39"/>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107</v>
      </c>
      <c r="F27" s="81"/>
      <c r="G27" s="80" t="s">
        <v>108</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60" x14ac:dyDescent="0.25">
      <c r="A29" s="13" t="s">
        <v>110</v>
      </c>
      <c r="B29" s="14" t="s">
        <v>80</v>
      </c>
      <c r="C29" s="34">
        <v>5200</v>
      </c>
      <c r="D29" s="15">
        <v>1510000</v>
      </c>
      <c r="E29" s="15">
        <v>700</v>
      </c>
      <c r="F29" s="15">
        <v>10000</v>
      </c>
      <c r="G29" s="16">
        <v>281</v>
      </c>
      <c r="H29" s="15">
        <v>875812.5</v>
      </c>
      <c r="I29" s="17">
        <f>+Tabla134591011121314[[#This Row],[Física 
(E)]]/Tabla134591011121314[[#This Row],[Física
(C)]]</f>
        <v>0.40142857142857141</v>
      </c>
      <c r="J29" s="18">
        <f>+Tabla134591011121314[[#This Row],[Financiera 
 (F)]]/Tabla134591011121314[[#This Row],[Financiera
(D)]]</f>
        <v>87.581249999999997</v>
      </c>
      <c r="L29" s="36"/>
    </row>
    <row r="30" spans="1:12" x14ac:dyDescent="0.25">
      <c r="A30" s="19"/>
      <c r="B30" s="20"/>
      <c r="C30" s="21"/>
      <c r="D30" s="22"/>
      <c r="E30" s="22"/>
      <c r="F30" s="22"/>
      <c r="G30" s="23"/>
      <c r="H30" s="22"/>
      <c r="I30" s="17" t="e">
        <f>+Tabla134591011121314[[#This Row],[Física 
(E)]]/Tabla134591011121314[[#This Row],[Física
(C)]]</f>
        <v>#DIV/0!</v>
      </c>
      <c r="J30" s="18" t="e">
        <f>+Tabla134591011121314[[#This Row],[Financiera 
 (F)]]/Tabla134591011121314[[#This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79</v>
      </c>
      <c r="C33" s="65"/>
      <c r="D33" s="65"/>
      <c r="E33" s="65"/>
      <c r="F33" s="65"/>
      <c r="G33" s="65"/>
      <c r="H33" s="65"/>
      <c r="I33" s="65"/>
      <c r="J33" s="66"/>
    </row>
    <row r="34" spans="1:11" ht="30" x14ac:dyDescent="0.25">
      <c r="A34" s="24" t="s">
        <v>30</v>
      </c>
      <c r="B34" s="65" t="s">
        <v>81</v>
      </c>
      <c r="C34" s="65"/>
      <c r="D34" s="65"/>
      <c r="E34" s="65"/>
      <c r="F34" s="65"/>
      <c r="G34" s="65"/>
      <c r="H34" s="65"/>
      <c r="I34" s="65"/>
      <c r="J34" s="66"/>
    </row>
    <row r="35" spans="1:11" ht="85.5" customHeight="1" x14ac:dyDescent="0.25">
      <c r="A35" s="24" t="s">
        <v>31</v>
      </c>
      <c r="B35" s="65"/>
      <c r="C35" s="65"/>
      <c r="D35" s="65"/>
      <c r="E35" s="65"/>
      <c r="F35" s="65"/>
      <c r="G35" s="65"/>
      <c r="H35" s="65"/>
      <c r="I35" s="65"/>
      <c r="J35" s="66"/>
    </row>
    <row r="36" spans="1:11" ht="43.5" customHeight="1" x14ac:dyDescent="0.25">
      <c r="A36" s="40" t="s">
        <v>32</v>
      </c>
      <c r="B36" s="107" t="s">
        <v>136</v>
      </c>
      <c r="C36" s="107"/>
      <c r="D36" s="107"/>
      <c r="E36" s="107"/>
      <c r="F36" s="107"/>
      <c r="G36" s="107"/>
      <c r="H36" s="107"/>
      <c r="I36" s="107"/>
      <c r="J36" s="108"/>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41"/>
  <sheetViews>
    <sheetView view="pageBreakPreview" topLeftCell="A28" zoomScale="115" zoomScaleNormal="100" zoomScaleSheetLayoutView="115" workbookViewId="0">
      <selection activeCell="L34" sqref="L34"/>
    </sheetView>
  </sheetViews>
  <sheetFormatPr baseColWidth="10" defaultColWidth="11.42578125" defaultRowHeight="15" x14ac:dyDescent="0.25"/>
  <cols>
    <col min="1" max="1" width="23" style="6" customWidth="1"/>
    <col min="2" max="3" width="12.7109375" style="6" customWidth="1"/>
    <col min="4" max="4" width="14.42578125" style="6" customWidth="1"/>
    <col min="5"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27.75" customHeight="1" x14ac:dyDescent="0.25">
      <c r="A16" s="4" t="s">
        <v>12</v>
      </c>
      <c r="B16" s="8" t="s">
        <v>102</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3" ht="15.75" x14ac:dyDescent="0.25">
      <c r="A17" s="67" t="s">
        <v>13</v>
      </c>
      <c r="B17" s="68"/>
      <c r="C17" s="68"/>
      <c r="D17" s="68"/>
      <c r="E17" s="68"/>
      <c r="F17" s="68"/>
      <c r="G17" s="68"/>
      <c r="H17" s="68"/>
      <c r="I17" s="68"/>
      <c r="J17" s="69"/>
    </row>
    <row r="18" spans="1:13" ht="29.25" customHeight="1" x14ac:dyDescent="0.25">
      <c r="A18" s="4" t="s">
        <v>14</v>
      </c>
      <c r="B18" s="65" t="s">
        <v>94</v>
      </c>
      <c r="C18" s="65"/>
      <c r="D18" s="65"/>
      <c r="E18" s="65"/>
      <c r="F18" s="65"/>
      <c r="G18" s="65"/>
      <c r="H18" s="65"/>
      <c r="I18" s="65"/>
      <c r="J18" s="66"/>
    </row>
    <row r="19" spans="1:13" ht="76.5" customHeight="1" x14ac:dyDescent="0.25">
      <c r="A19" s="9" t="s">
        <v>15</v>
      </c>
      <c r="B19" s="65" t="s">
        <v>104</v>
      </c>
      <c r="C19" s="65"/>
      <c r="D19" s="65"/>
      <c r="E19" s="65"/>
      <c r="F19" s="65"/>
      <c r="G19" s="65"/>
      <c r="H19" s="65"/>
      <c r="I19" s="65"/>
      <c r="J19" s="66"/>
    </row>
    <row r="20" spans="1:13" ht="34.5" customHeight="1" x14ac:dyDescent="0.25">
      <c r="A20" s="9" t="s">
        <v>16</v>
      </c>
      <c r="B20" s="65" t="s">
        <v>92</v>
      </c>
      <c r="C20" s="65"/>
      <c r="D20" s="65"/>
      <c r="E20" s="65"/>
      <c r="F20" s="65"/>
      <c r="G20" s="65"/>
      <c r="H20" s="65"/>
      <c r="I20" s="65"/>
      <c r="J20" s="66"/>
    </row>
    <row r="21" spans="1:13" ht="35.25" customHeight="1" x14ac:dyDescent="0.25">
      <c r="A21" s="9" t="s">
        <v>37</v>
      </c>
      <c r="B21" s="118" t="s">
        <v>56</v>
      </c>
      <c r="C21" s="65"/>
      <c r="D21" s="65"/>
      <c r="E21" s="65"/>
      <c r="F21" s="65"/>
      <c r="G21" s="65"/>
      <c r="H21" s="65"/>
      <c r="I21" s="65"/>
      <c r="J21" s="66"/>
      <c r="K21" s="1"/>
    </row>
    <row r="22" spans="1:13" ht="15.75" x14ac:dyDescent="0.25">
      <c r="A22" s="67" t="s">
        <v>17</v>
      </c>
      <c r="B22" s="68"/>
      <c r="C22" s="68"/>
      <c r="D22" s="68"/>
      <c r="E22" s="68"/>
      <c r="F22" s="68"/>
      <c r="G22" s="68"/>
      <c r="H22" s="68"/>
      <c r="I22" s="68"/>
      <c r="J22" s="69"/>
    </row>
    <row r="23" spans="1:13" ht="15.75" x14ac:dyDescent="0.25">
      <c r="A23" s="62" t="s">
        <v>18</v>
      </c>
      <c r="B23" s="63"/>
      <c r="C23" s="63"/>
      <c r="D23" s="63"/>
      <c r="E23" s="63"/>
      <c r="F23" s="63"/>
      <c r="G23" s="63"/>
      <c r="H23" s="63"/>
      <c r="I23" s="63"/>
      <c r="J23" s="64"/>
      <c r="K23" s="1"/>
    </row>
    <row r="24" spans="1:13" ht="15" customHeight="1" x14ac:dyDescent="0.25">
      <c r="A24" s="70" t="s">
        <v>19</v>
      </c>
      <c r="B24" s="71"/>
      <c r="C24" s="72" t="s">
        <v>20</v>
      </c>
      <c r="D24" s="73"/>
      <c r="E24" s="73"/>
      <c r="F24" s="73" t="s">
        <v>21</v>
      </c>
      <c r="G24" s="73"/>
      <c r="H24" s="71"/>
      <c r="I24" s="72" t="s">
        <v>22</v>
      </c>
      <c r="J24" s="74"/>
    </row>
    <row r="25" spans="1:13" x14ac:dyDescent="0.25">
      <c r="A25" s="109">
        <v>1313605000</v>
      </c>
      <c r="B25" s="110"/>
      <c r="C25" s="111">
        <v>1174869560.8499999</v>
      </c>
      <c r="D25" s="112"/>
      <c r="E25" s="113"/>
      <c r="F25" s="111">
        <v>742960932.59000003</v>
      </c>
      <c r="G25" s="112"/>
      <c r="H25" s="113"/>
      <c r="I25" s="114">
        <f>F25/C25</f>
        <v>0.63237737817675632</v>
      </c>
      <c r="J25" s="115"/>
      <c r="K25" s="35"/>
    </row>
    <row r="26" spans="1:13" ht="15.75" x14ac:dyDescent="0.25">
      <c r="A26" s="62" t="s">
        <v>23</v>
      </c>
      <c r="B26" s="63"/>
      <c r="C26" s="63"/>
      <c r="D26" s="63"/>
      <c r="E26" s="63"/>
      <c r="F26" s="63"/>
      <c r="G26" s="63"/>
      <c r="H26" s="63"/>
      <c r="I26" s="63"/>
      <c r="J26" s="64"/>
      <c r="K26" s="1"/>
    </row>
    <row r="27" spans="1:13" ht="15" customHeight="1" x14ac:dyDescent="0.25">
      <c r="A27" s="5"/>
      <c r="B27"/>
      <c r="C27" s="80" t="s">
        <v>48</v>
      </c>
      <c r="D27" s="81"/>
      <c r="E27" s="80" t="s">
        <v>107</v>
      </c>
      <c r="F27" s="81"/>
      <c r="G27" s="80" t="s">
        <v>108</v>
      </c>
      <c r="H27" s="80"/>
      <c r="I27" s="80" t="s">
        <v>24</v>
      </c>
      <c r="J27" s="82"/>
    </row>
    <row r="28" spans="1:13" ht="38.25" x14ac:dyDescent="0.25">
      <c r="A28" s="10" t="s">
        <v>25</v>
      </c>
      <c r="B28" s="11" t="s">
        <v>26</v>
      </c>
      <c r="C28" s="11" t="s">
        <v>38</v>
      </c>
      <c r="D28" s="11" t="s">
        <v>39</v>
      </c>
      <c r="E28" s="11" t="s">
        <v>42</v>
      </c>
      <c r="F28" s="11" t="s">
        <v>43</v>
      </c>
      <c r="G28" s="11" t="s">
        <v>44</v>
      </c>
      <c r="H28" s="11" t="s">
        <v>45</v>
      </c>
      <c r="I28" s="11" t="s">
        <v>46</v>
      </c>
      <c r="J28" s="12" t="s">
        <v>47</v>
      </c>
      <c r="M28" s="41"/>
    </row>
    <row r="29" spans="1:13" ht="48" x14ac:dyDescent="0.25">
      <c r="A29" s="13" t="s">
        <v>117</v>
      </c>
      <c r="B29" s="14" t="s">
        <v>55</v>
      </c>
      <c r="C29" s="34">
        <v>620500</v>
      </c>
      <c r="D29" s="15">
        <v>1260000000</v>
      </c>
      <c r="E29" s="15">
        <v>170500</v>
      </c>
      <c r="F29" s="15">
        <v>360000000</v>
      </c>
      <c r="G29" s="16">
        <v>229290</v>
      </c>
      <c r="H29" s="15">
        <v>200565783.59</v>
      </c>
      <c r="I29" s="17">
        <f>+Tabla1345[[#This Row],[Física 
(E)]]/Tabla1345[[#This Row],[Física
(C)]]</f>
        <v>1.3448093841642228</v>
      </c>
      <c r="J29" s="18">
        <f>+Tabla1345[[#This Row],[Financiera 
 (F)]]/Tabla1345[[#This Row],[Financiera
(D)]]</f>
        <v>0.55712717663888889</v>
      </c>
      <c r="L29" s="36"/>
    </row>
    <row r="30" spans="1:13" x14ac:dyDescent="0.25">
      <c r="A30" s="19"/>
      <c r="B30" s="20"/>
      <c r="C30" s="21"/>
      <c r="D30" s="22"/>
      <c r="E30" s="22"/>
      <c r="F30" s="22"/>
      <c r="G30" s="23"/>
      <c r="H30" s="22"/>
      <c r="I30" s="17" t="e">
        <f>+Tabla1345[[#This Row],[Física 
(E)]]/Tabla1345[[#This Row],[Física
(C)]]</f>
        <v>#DIV/0!</v>
      </c>
      <c r="J30" s="18" t="e">
        <f>+Tabla1345[[#This Row],[Financiera 
 (F)]]/Tabla1345[[#This Row],[Financiera
(D)]]</f>
        <v>#DIV/0!</v>
      </c>
    </row>
    <row r="31" spans="1:13" ht="15.75" x14ac:dyDescent="0.25">
      <c r="A31" s="67" t="s">
        <v>27</v>
      </c>
      <c r="B31" s="68"/>
      <c r="C31" s="68"/>
      <c r="D31" s="68"/>
      <c r="E31" s="68"/>
      <c r="F31" s="68"/>
      <c r="G31" s="68"/>
      <c r="H31" s="68"/>
      <c r="I31" s="68"/>
      <c r="J31" s="69"/>
    </row>
    <row r="32" spans="1:13" ht="15.75" x14ac:dyDescent="0.25">
      <c r="A32" s="62" t="s">
        <v>28</v>
      </c>
      <c r="B32" s="63"/>
      <c r="C32" s="63"/>
      <c r="D32" s="63"/>
      <c r="E32" s="63"/>
      <c r="F32" s="63"/>
      <c r="G32" s="63"/>
      <c r="H32" s="63"/>
      <c r="I32" s="63"/>
      <c r="J32" s="64"/>
      <c r="K32" s="1"/>
    </row>
    <row r="33" spans="1:11" x14ac:dyDescent="0.25">
      <c r="A33" s="24" t="s">
        <v>29</v>
      </c>
      <c r="B33" s="65" t="s">
        <v>52</v>
      </c>
      <c r="C33" s="65"/>
      <c r="D33" s="65"/>
      <c r="E33" s="65"/>
      <c r="F33" s="65"/>
      <c r="G33" s="65"/>
      <c r="H33" s="65"/>
      <c r="I33" s="65"/>
      <c r="J33" s="66"/>
    </row>
    <row r="34" spans="1:11" ht="30" x14ac:dyDescent="0.25">
      <c r="A34" s="24" t="s">
        <v>30</v>
      </c>
      <c r="B34" s="65" t="s">
        <v>53</v>
      </c>
      <c r="C34" s="65"/>
      <c r="D34" s="65"/>
      <c r="E34" s="65"/>
      <c r="F34" s="65"/>
      <c r="G34" s="65"/>
      <c r="H34" s="65"/>
      <c r="I34" s="65"/>
      <c r="J34" s="66"/>
    </row>
    <row r="35" spans="1:11" ht="85.5" customHeight="1" x14ac:dyDescent="0.25">
      <c r="A35" s="24" t="s">
        <v>31</v>
      </c>
      <c r="B35" s="65" t="s">
        <v>138</v>
      </c>
      <c r="C35" s="65"/>
      <c r="D35" s="65"/>
      <c r="E35" s="65"/>
      <c r="F35" s="65"/>
      <c r="G35" s="65"/>
      <c r="H35" s="65"/>
      <c r="I35" s="65"/>
      <c r="J35" s="66"/>
    </row>
    <row r="36" spans="1:11" ht="51" customHeight="1" x14ac:dyDescent="0.25">
      <c r="A36" s="24" t="s">
        <v>32</v>
      </c>
      <c r="B36" s="65" t="s">
        <v>137</v>
      </c>
      <c r="C36" s="65"/>
      <c r="D36" s="65"/>
      <c r="E36" s="65"/>
      <c r="F36" s="65"/>
      <c r="G36" s="65"/>
      <c r="H36" s="65"/>
      <c r="I36" s="65"/>
      <c r="J36" s="66"/>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4"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27" zoomScale="120" zoomScaleNormal="100" zoomScaleSheetLayoutView="120" workbookViewId="0">
      <selection activeCell="K35" sqref="K35"/>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28.5" customHeight="1" x14ac:dyDescent="0.25">
      <c r="A16" s="4" t="s">
        <v>12</v>
      </c>
      <c r="B16" s="8" t="s">
        <v>102</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104</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38" customFormat="1" x14ac:dyDescent="0.25">
      <c r="A25" s="109">
        <v>1000000</v>
      </c>
      <c r="B25" s="110"/>
      <c r="C25" s="111">
        <v>1000000</v>
      </c>
      <c r="D25" s="112"/>
      <c r="E25" s="113"/>
      <c r="F25" s="111">
        <v>743992.5</v>
      </c>
      <c r="G25" s="112"/>
      <c r="H25" s="113"/>
      <c r="I25" s="114">
        <f>F25/C25</f>
        <v>0.74399249999999995</v>
      </c>
      <c r="J25" s="115"/>
      <c r="K25" s="39"/>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107</v>
      </c>
      <c r="F27" s="81"/>
      <c r="G27" s="80" t="s">
        <v>108</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48" x14ac:dyDescent="0.25">
      <c r="A29" s="13" t="s">
        <v>118</v>
      </c>
      <c r="B29" s="14" t="s">
        <v>69</v>
      </c>
      <c r="C29" s="34">
        <v>12500</v>
      </c>
      <c r="D29" s="15">
        <v>800000</v>
      </c>
      <c r="E29" s="15">
        <v>2500</v>
      </c>
      <c r="F29" s="15">
        <v>50000</v>
      </c>
      <c r="G29" s="16">
        <v>1436</v>
      </c>
      <c r="H29" s="15">
        <v>227722.5</v>
      </c>
      <c r="I29" s="17">
        <f>+Tabla13459[[#This Row],[Física 
(E)]]/Tabla13459[[#This Row],[Física
(C)]]</f>
        <v>0.57440000000000002</v>
      </c>
      <c r="J29" s="18">
        <f>+Tabla13459[[#This Row],[Financiera 
 (F)]]/Tabla13459[[#This Row],[Financiera
(D)]]</f>
        <v>4.5544500000000001</v>
      </c>
      <c r="L29" s="36"/>
    </row>
    <row r="30" spans="1:12" x14ac:dyDescent="0.25">
      <c r="A30" s="19"/>
      <c r="B30" s="20"/>
      <c r="C30" s="21"/>
      <c r="D30" s="22"/>
      <c r="E30" s="22"/>
      <c r="F30" s="22"/>
      <c r="G30" s="23"/>
      <c r="H30" s="22"/>
      <c r="I30" s="17" t="e">
        <f>+Tabla13459[[#This Row],[Física 
(E)]]/Tabla13459[[#This Row],[Física
(C)]]</f>
        <v>#DIV/0!</v>
      </c>
      <c r="J30" s="18" t="e">
        <f>+Tabla13459[[#This Row],[Financiera 
 (F)]]/Tabla13459[[#This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96</v>
      </c>
      <c r="C33" s="65"/>
      <c r="D33" s="65"/>
      <c r="E33" s="65"/>
      <c r="F33" s="65"/>
      <c r="G33" s="65"/>
      <c r="H33" s="65"/>
      <c r="I33" s="65"/>
      <c r="J33" s="66"/>
    </row>
    <row r="34" spans="1:11" ht="30" x14ac:dyDescent="0.25">
      <c r="A34" s="24" t="s">
        <v>30</v>
      </c>
      <c r="B34" s="65" t="s">
        <v>97</v>
      </c>
      <c r="C34" s="65"/>
      <c r="D34" s="65"/>
      <c r="E34" s="65"/>
      <c r="F34" s="65"/>
      <c r="G34" s="65"/>
      <c r="H34" s="65"/>
      <c r="I34" s="65"/>
      <c r="J34" s="66"/>
    </row>
    <row r="35" spans="1:11" s="44" customFormat="1" ht="58.5" customHeight="1" x14ac:dyDescent="0.25">
      <c r="A35" s="42" t="s">
        <v>31</v>
      </c>
      <c r="B35" s="116"/>
      <c r="C35" s="116"/>
      <c r="D35" s="116"/>
      <c r="E35" s="116"/>
      <c r="F35" s="116"/>
      <c r="G35" s="116"/>
      <c r="H35" s="116"/>
      <c r="I35" s="116"/>
      <c r="J35" s="117"/>
      <c r="K35" s="43"/>
    </row>
    <row r="36" spans="1:11" ht="30" x14ac:dyDescent="0.25">
      <c r="A36" s="40" t="s">
        <v>32</v>
      </c>
      <c r="B36" s="65" t="s">
        <v>139</v>
      </c>
      <c r="C36" s="65"/>
      <c r="D36" s="65"/>
      <c r="E36" s="65"/>
      <c r="F36" s="65"/>
      <c r="G36" s="65"/>
      <c r="H36" s="65"/>
      <c r="I36" s="65"/>
      <c r="J36" s="66"/>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27" zoomScaleNormal="100" zoomScaleSheetLayoutView="100" workbookViewId="0">
      <selection activeCell="B35" sqref="B35:J35"/>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1.5" customHeight="1" x14ac:dyDescent="0.25">
      <c r="A16" s="4" t="s">
        <v>12</v>
      </c>
      <c r="B16" s="8" t="s">
        <v>102</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104</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38" customFormat="1" x14ac:dyDescent="0.25">
      <c r="A25" s="109">
        <v>1000000</v>
      </c>
      <c r="B25" s="110"/>
      <c r="C25" s="111">
        <v>1000000</v>
      </c>
      <c r="D25" s="112"/>
      <c r="E25" s="113"/>
      <c r="F25" s="111">
        <v>55965</v>
      </c>
      <c r="G25" s="112"/>
      <c r="H25" s="113"/>
      <c r="I25" s="114">
        <f>F25/C25</f>
        <v>5.5965000000000001E-2</v>
      </c>
      <c r="J25" s="115"/>
      <c r="K25" s="39"/>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107</v>
      </c>
      <c r="F27" s="81"/>
      <c r="G27" s="80" t="s">
        <v>108</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48" x14ac:dyDescent="0.25">
      <c r="A29" s="13" t="s">
        <v>119</v>
      </c>
      <c r="B29" s="14" t="s">
        <v>71</v>
      </c>
      <c r="C29" s="34">
        <v>1</v>
      </c>
      <c r="D29" s="15">
        <v>1000000</v>
      </c>
      <c r="E29" s="15">
        <v>0</v>
      </c>
      <c r="F29" s="15">
        <v>0</v>
      </c>
      <c r="G29" s="16">
        <v>10</v>
      </c>
      <c r="H29" s="15">
        <v>369765</v>
      </c>
      <c r="I29" s="17" t="e">
        <f>+Tabla1345910[[#This Row],[Física 
(E)]]/Tabla1345910[[#This Row],[Física
(C)]]</f>
        <v>#DIV/0!</v>
      </c>
      <c r="J29" s="18" t="e">
        <f>+Tabla1345910[[#This Row],[Financiera 
 (F)]]/Tabla1345910[[#This Row],[Financiera
(D)]]</f>
        <v>#DIV/0!</v>
      </c>
      <c r="L29" s="36"/>
    </row>
    <row r="30" spans="1:12" x14ac:dyDescent="0.25">
      <c r="A30" s="19"/>
      <c r="B30" s="20"/>
      <c r="C30" s="21"/>
      <c r="D30" s="22"/>
      <c r="E30" s="22"/>
      <c r="F30" s="22"/>
      <c r="G30" s="23"/>
      <c r="H30" s="22"/>
      <c r="I30" s="17" t="e">
        <f>+Tabla1345910[[#This Row],[Física 
(E)]]/Tabla1345910[[#This Row],[Física
(C)]]</f>
        <v>#DIV/0!</v>
      </c>
      <c r="J30" s="18" t="e">
        <f>+Tabla1345910[[#This Row],[Financiera 
 (F)]]/Tabla1345910[[#This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70</v>
      </c>
      <c r="C33" s="65"/>
      <c r="D33" s="65"/>
      <c r="E33" s="65"/>
      <c r="F33" s="65"/>
      <c r="G33" s="65"/>
      <c r="H33" s="65"/>
      <c r="I33" s="65"/>
      <c r="J33" s="66"/>
    </row>
    <row r="34" spans="1:11" ht="30" x14ac:dyDescent="0.25">
      <c r="A34" s="24" t="s">
        <v>30</v>
      </c>
      <c r="B34" s="65" t="s">
        <v>72</v>
      </c>
      <c r="C34" s="65"/>
      <c r="D34" s="65"/>
      <c r="E34" s="65"/>
      <c r="F34" s="65"/>
      <c r="G34" s="65"/>
      <c r="H34" s="65"/>
      <c r="I34" s="65"/>
      <c r="J34" s="66"/>
    </row>
    <row r="35" spans="1:11" ht="85.5" customHeight="1" x14ac:dyDescent="0.25">
      <c r="A35" s="24" t="s">
        <v>31</v>
      </c>
      <c r="B35" s="65" t="s">
        <v>140</v>
      </c>
      <c r="C35" s="65"/>
      <c r="D35" s="65"/>
      <c r="E35" s="65"/>
      <c r="F35" s="65"/>
      <c r="G35" s="65"/>
      <c r="H35" s="65"/>
      <c r="I35" s="65"/>
      <c r="J35" s="66"/>
    </row>
    <row r="36" spans="1:11" ht="30" x14ac:dyDescent="0.25">
      <c r="A36" s="40" t="s">
        <v>32</v>
      </c>
      <c r="B36" s="65" t="s">
        <v>141</v>
      </c>
      <c r="C36" s="65"/>
      <c r="D36" s="65"/>
      <c r="E36" s="65"/>
      <c r="F36" s="65"/>
      <c r="G36" s="65"/>
      <c r="H36" s="65"/>
      <c r="I36" s="65"/>
      <c r="J36" s="66"/>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27" zoomScaleNormal="100" zoomScaleSheetLayoutView="100" workbookViewId="0">
      <selection activeCell="M35" sqref="M35"/>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0" customHeight="1" x14ac:dyDescent="0.25">
      <c r="A16" s="4" t="s">
        <v>12</v>
      </c>
      <c r="B16" s="8" t="s">
        <v>102</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104</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38" customFormat="1" x14ac:dyDescent="0.25">
      <c r="A25" s="109">
        <v>600000</v>
      </c>
      <c r="B25" s="110"/>
      <c r="C25" s="111">
        <v>600000</v>
      </c>
      <c r="D25" s="112"/>
      <c r="E25" s="113"/>
      <c r="F25" s="111">
        <v>0</v>
      </c>
      <c r="G25" s="112"/>
      <c r="H25" s="113"/>
      <c r="I25" s="114">
        <f>F25/C25</f>
        <v>0</v>
      </c>
      <c r="J25" s="115"/>
      <c r="K25" s="39"/>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107</v>
      </c>
      <c r="F27" s="81"/>
      <c r="G27" s="80" t="s">
        <v>108</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36" x14ac:dyDescent="0.25">
      <c r="A29" s="13" t="s">
        <v>121</v>
      </c>
      <c r="B29" s="14" t="s">
        <v>74</v>
      </c>
      <c r="C29" s="34">
        <v>2</v>
      </c>
      <c r="D29" s="15">
        <v>600000</v>
      </c>
      <c r="E29" s="15">
        <v>1</v>
      </c>
      <c r="F29" s="15">
        <v>200000</v>
      </c>
      <c r="G29" s="16">
        <v>3</v>
      </c>
      <c r="H29" s="15">
        <v>0</v>
      </c>
      <c r="I29" s="17">
        <f>+Tabla134591011[[#This Row],[Física 
(E)]]/Tabla134591011[[#This Row],[Física
(C)]]</f>
        <v>3</v>
      </c>
      <c r="J29" s="18">
        <f>+Tabla134591011[[#This Row],[Financiera 
 (F)]]/Tabla134591011[[#This Row],[Financiera
(D)]]</f>
        <v>0</v>
      </c>
      <c r="L29" s="36"/>
    </row>
    <row r="30" spans="1:12" x14ac:dyDescent="0.25">
      <c r="A30" s="19"/>
      <c r="B30" s="20"/>
      <c r="C30" s="21"/>
      <c r="D30" s="22"/>
      <c r="E30" s="22"/>
      <c r="F30" s="22"/>
      <c r="G30" s="23"/>
      <c r="H30" s="22"/>
      <c r="I30" s="17" t="e">
        <f>+Tabla134591011[[#This Row],[Física 
(E)]]/Tabla134591011[[#This Row],[Física
(C)]]</f>
        <v>#DIV/0!</v>
      </c>
      <c r="J30" s="18" t="e">
        <f>+Tabla134591011[[#This Row],[Financiera 
 (F)]]/Tabla134591011[[#This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73</v>
      </c>
      <c r="C33" s="65"/>
      <c r="D33" s="65"/>
      <c r="E33" s="65"/>
      <c r="F33" s="65"/>
      <c r="G33" s="65"/>
      <c r="H33" s="65"/>
      <c r="I33" s="65"/>
      <c r="J33" s="66"/>
    </row>
    <row r="34" spans="1:11" ht="30" x14ac:dyDescent="0.25">
      <c r="A34" s="24" t="s">
        <v>30</v>
      </c>
      <c r="B34" s="65" t="s">
        <v>98</v>
      </c>
      <c r="C34" s="65"/>
      <c r="D34" s="65"/>
      <c r="E34" s="65"/>
      <c r="F34" s="65"/>
      <c r="G34" s="65"/>
      <c r="H34" s="65"/>
      <c r="I34" s="65"/>
      <c r="J34" s="66"/>
    </row>
    <row r="35" spans="1:11" ht="85.5" customHeight="1" x14ac:dyDescent="0.25">
      <c r="A35" s="24" t="s">
        <v>31</v>
      </c>
      <c r="B35" s="65" t="s">
        <v>133</v>
      </c>
      <c r="C35" s="65"/>
      <c r="D35" s="65"/>
      <c r="E35" s="65"/>
      <c r="F35" s="65"/>
      <c r="G35" s="65"/>
      <c r="H35" s="65"/>
      <c r="I35" s="65"/>
      <c r="J35" s="66"/>
    </row>
    <row r="36" spans="1:11" ht="30" x14ac:dyDescent="0.25">
      <c r="A36" s="40" t="s">
        <v>32</v>
      </c>
      <c r="B36" s="65" t="s">
        <v>142</v>
      </c>
      <c r="C36" s="65"/>
      <c r="D36" s="65"/>
      <c r="E36" s="65"/>
      <c r="F36" s="65"/>
      <c r="G36" s="65"/>
      <c r="H36" s="65"/>
      <c r="I36" s="65"/>
      <c r="J36" s="66"/>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zoomScaleNormal="100" zoomScaleSheetLayoutView="100" workbookViewId="0">
      <selection activeCell="A37" sqref="A37:J37"/>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0" customHeight="1" x14ac:dyDescent="0.25">
      <c r="A16" s="4" t="s">
        <v>12</v>
      </c>
      <c r="B16" s="8" t="s">
        <v>102</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104</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38" customFormat="1" x14ac:dyDescent="0.25">
      <c r="A25" s="109">
        <v>500000</v>
      </c>
      <c r="B25" s="110"/>
      <c r="C25" s="111">
        <v>500000</v>
      </c>
      <c r="D25" s="112"/>
      <c r="E25" s="113"/>
      <c r="F25" s="111">
        <v>177840</v>
      </c>
      <c r="G25" s="112"/>
      <c r="H25" s="113"/>
      <c r="I25" s="114">
        <f>F25/C25</f>
        <v>0.35568</v>
      </c>
      <c r="J25" s="115"/>
      <c r="K25" s="39"/>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107</v>
      </c>
      <c r="F27" s="81"/>
      <c r="G27" s="80" t="s">
        <v>108</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72" x14ac:dyDescent="0.25">
      <c r="A29" s="13" t="s">
        <v>111</v>
      </c>
      <c r="B29" s="14" t="s">
        <v>75</v>
      </c>
      <c r="C29" s="34">
        <v>6000</v>
      </c>
      <c r="D29" s="15">
        <v>500000</v>
      </c>
      <c r="E29" s="15">
        <v>1500</v>
      </c>
      <c r="F29" s="15">
        <v>200000</v>
      </c>
      <c r="G29" s="16">
        <v>2685</v>
      </c>
      <c r="H29" s="15">
        <v>27745</v>
      </c>
      <c r="I29" s="17">
        <f>+Tabla13459101112[[#This Row],[Física 
(E)]]/Tabla13459101112[[#This Row],[Física
(C)]]</f>
        <v>1.79</v>
      </c>
      <c r="J29" s="18">
        <f>+Tabla13459101112[[#This Row],[Financiera 
 (F)]]/Tabla13459101112[[#This Row],[Financiera
(D)]]</f>
        <v>0.13872499999999999</v>
      </c>
      <c r="L29" s="36"/>
    </row>
    <row r="30" spans="1:12" x14ac:dyDescent="0.25">
      <c r="A30" s="19"/>
      <c r="B30" s="20"/>
      <c r="C30" s="21"/>
      <c r="D30" s="22"/>
      <c r="E30" s="22"/>
      <c r="F30" s="22"/>
      <c r="G30" s="23"/>
      <c r="H30" s="22"/>
      <c r="I30" s="17" t="e">
        <f>+Tabla13459101112[[#This Row],[Física 
(E)]]/Tabla13459101112[[#This Row],[Física
(C)]]</f>
        <v>#DIV/0!</v>
      </c>
      <c r="J30" s="18" t="e">
        <f>+Tabla13459101112[[#This Row],[Financiera 
 (F)]]/Tabla13459101112[[#This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99</v>
      </c>
      <c r="C33" s="65"/>
      <c r="D33" s="65"/>
      <c r="E33" s="65"/>
      <c r="F33" s="65"/>
      <c r="G33" s="65"/>
      <c r="H33" s="65"/>
      <c r="I33" s="65"/>
      <c r="J33" s="66"/>
    </row>
    <row r="34" spans="1:11" ht="30" x14ac:dyDescent="0.25">
      <c r="A34" s="24" t="s">
        <v>30</v>
      </c>
      <c r="B34" s="65" t="s">
        <v>76</v>
      </c>
      <c r="C34" s="65"/>
      <c r="D34" s="65"/>
      <c r="E34" s="65"/>
      <c r="F34" s="65"/>
      <c r="G34" s="65"/>
      <c r="H34" s="65"/>
      <c r="I34" s="65"/>
      <c r="J34" s="66"/>
    </row>
    <row r="35" spans="1:11" ht="85.5" customHeight="1" x14ac:dyDescent="0.25">
      <c r="A35" s="24" t="s">
        <v>31</v>
      </c>
      <c r="B35" s="65" t="s">
        <v>134</v>
      </c>
      <c r="C35" s="65"/>
      <c r="D35" s="65"/>
      <c r="E35" s="65"/>
      <c r="F35" s="65"/>
      <c r="G35" s="65"/>
      <c r="H35" s="65"/>
      <c r="I35" s="65"/>
      <c r="J35" s="66"/>
    </row>
    <row r="36" spans="1:11" ht="30" x14ac:dyDescent="0.25">
      <c r="A36" s="40" t="s">
        <v>32</v>
      </c>
      <c r="B36" s="65" t="s">
        <v>143</v>
      </c>
      <c r="C36" s="65"/>
      <c r="D36" s="65"/>
      <c r="E36" s="65"/>
      <c r="F36" s="65"/>
      <c r="G36" s="65"/>
      <c r="H36" s="65"/>
      <c r="I36" s="65"/>
      <c r="J36" s="66"/>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Transporte de pasajeros</vt:lpstr>
      <vt:lpstr>Rótulos</vt:lpstr>
      <vt:lpstr>Permisos de Tran carga</vt:lpstr>
      <vt:lpstr>MotoTaxi . Educacion Vial</vt:lpstr>
      <vt:lpstr>Ciu. Licencia de conducir</vt:lpstr>
      <vt:lpstr>ITV</vt:lpstr>
      <vt:lpstr>Campaña Educativa</vt:lpstr>
      <vt:lpstr>Eventos Seg. Vial</vt:lpstr>
      <vt:lpstr>CPU. Educacion Vial</vt:lpstr>
      <vt:lpstr>PCT. Educacion Vial</vt:lpstr>
      <vt:lpstr>Diseño de Corredores</vt:lpstr>
      <vt:lpstr>Corredores Integrados</vt:lpstr>
      <vt:lpstr>Alcandia Asistencia Tec.</vt:lpstr>
      <vt:lpstr>Alcandia planes movilidad</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Cecilia Guzman</cp:lastModifiedBy>
  <cp:lastPrinted>2022-06-13T17:15:18Z</cp:lastPrinted>
  <dcterms:created xsi:type="dcterms:W3CDTF">2021-03-22T15:50:10Z</dcterms:created>
  <dcterms:modified xsi:type="dcterms:W3CDTF">2025-03-13T14:29:46Z</dcterms:modified>
</cp:coreProperties>
</file>