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tables/table12.xml" ContentType="application/vnd.openxmlformats-officedocument.spreadsheetml.table+xml"/>
  <Override PartName="/xl/drawings/drawing13.xml" ContentType="application/vnd.openxmlformats-officedocument.drawing+xml"/>
  <Override PartName="/xl/tables/table13.xml" ContentType="application/vnd.openxmlformats-officedocument.spreadsheetml.table+xml"/>
  <Override PartName="/xl/drawings/drawing14.xml" ContentType="application/vnd.openxmlformats-officedocument.drawing+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guzman\Desktop\WEB NUEVA\PRESUPUESTO APROBADO\Metas Fisicas Financieras\Metas Fisicas Financieras - Trimestral\metas ficicas 2023\"/>
    </mc:Choice>
  </mc:AlternateContent>
  <bookViews>
    <workbookView xWindow="0" yWindow="0" windowWidth="28800" windowHeight="12210"/>
  </bookViews>
  <sheets>
    <sheet name="Transporte de pasajeros" sheetId="6" r:id="rId1"/>
    <sheet name="Rótulos" sheetId="7" r:id="rId2"/>
    <sheet name="Permisos de Tran carga" sheetId="8" r:id="rId3"/>
    <sheet name="MotoTaxi . Educacion Vial" sheetId="14" r:id="rId4"/>
    <sheet name="Ciu. Licencia de conducir" sheetId="4" r:id="rId5"/>
    <sheet name="ITV" sheetId="9" r:id="rId6"/>
    <sheet name="Campaña Educativa" sheetId="10" r:id="rId7"/>
    <sheet name="Eventos Seg. Vial" sheetId="11" r:id="rId8"/>
    <sheet name="CPU. Educacion Vial" sheetId="12" r:id="rId9"/>
    <sheet name="PCT. Educacion Vial" sheetId="13" r:id="rId10"/>
    <sheet name="Diseño de Corredores" sheetId="15" r:id="rId11"/>
    <sheet name="Corredores Integrados" sheetId="16" r:id="rId12"/>
    <sheet name="Alcandia Asistencia Tec." sheetId="17" r:id="rId13"/>
    <sheet name="Alcandia planes movilidad" sheetId="18" r:id="rId14"/>
    <sheet name="Hoja1" sheetId="19" state="hidden" r:id="rId15"/>
  </sheets>
  <externalReferences>
    <externalReference r:id="rId1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9" i="10" l="1"/>
  <c r="I29" i="14"/>
  <c r="I29" i="6"/>
  <c r="I25" i="8"/>
  <c r="J29" i="7"/>
  <c r="I29" i="7"/>
  <c r="J29" i="6" l="1"/>
  <c r="I25" i="6"/>
  <c r="J29" i="18"/>
  <c r="J30" i="18"/>
  <c r="I29" i="18"/>
  <c r="I30" i="18"/>
  <c r="J29" i="17"/>
  <c r="J30" i="17"/>
  <c r="I29" i="17"/>
  <c r="I30" i="17"/>
  <c r="J29" i="16"/>
  <c r="J30" i="16"/>
  <c r="I29" i="16"/>
  <c r="I30" i="16"/>
  <c r="J29" i="15"/>
  <c r="J30" i="15"/>
  <c r="I29" i="15"/>
  <c r="I30" i="15"/>
  <c r="J29" i="13"/>
  <c r="J30" i="13"/>
  <c r="I29" i="13"/>
  <c r="I30" i="13"/>
  <c r="I29" i="12"/>
  <c r="J29" i="12"/>
  <c r="J30" i="12"/>
  <c r="I30" i="12"/>
  <c r="J29" i="11"/>
  <c r="J30" i="11"/>
  <c r="I29" i="11"/>
  <c r="I30" i="11"/>
  <c r="J29" i="10"/>
  <c r="J30" i="10"/>
  <c r="I30" i="10"/>
  <c r="J29" i="9"/>
  <c r="J30" i="9"/>
  <c r="I29" i="9"/>
  <c r="I30" i="9"/>
  <c r="I29" i="4"/>
  <c r="J29" i="4"/>
  <c r="J30" i="4"/>
  <c r="I30" i="4"/>
  <c r="J29" i="14"/>
  <c r="J30" i="14"/>
  <c r="I30" i="14"/>
  <c r="J29" i="8"/>
  <c r="I29" i="8"/>
  <c r="J30" i="7"/>
  <c r="I30" i="7"/>
  <c r="I25" i="7" l="1"/>
  <c r="I25" i="18"/>
  <c r="I25" i="17"/>
  <c r="I25" i="16"/>
  <c r="I25" i="15"/>
  <c r="I25" i="13"/>
  <c r="I25" i="12"/>
  <c r="I25" i="11"/>
  <c r="I25" i="10"/>
  <c r="I25" i="9"/>
  <c r="I25" i="4"/>
  <c r="C16" i="18"/>
  <c r="B15" i="18"/>
  <c r="C15" i="18" s="1"/>
  <c r="B14" i="18"/>
  <c r="C14" i="18" s="1"/>
  <c r="C16" i="17"/>
  <c r="B15" i="17"/>
  <c r="C15" i="17" s="1"/>
  <c r="B14" i="17"/>
  <c r="C14" i="17" s="1"/>
  <c r="C16" i="16"/>
  <c r="B15" i="16"/>
  <c r="C15" i="16" s="1"/>
  <c r="B14" i="16"/>
  <c r="C14" i="16" s="1"/>
  <c r="C16" i="15"/>
  <c r="B15" i="15"/>
  <c r="C15" i="15" s="1"/>
  <c r="B14" i="15"/>
  <c r="C14" i="15" s="1"/>
  <c r="I25" i="14"/>
  <c r="C16" i="14"/>
  <c r="B15" i="14"/>
  <c r="C15" i="14" s="1"/>
  <c r="B14" i="14"/>
  <c r="C14" i="14" s="1"/>
  <c r="C16" i="13" l="1"/>
  <c r="B15" i="13"/>
  <c r="C15" i="13" s="1"/>
  <c r="B14" i="13"/>
  <c r="C14" i="13" s="1"/>
  <c r="C16" i="12"/>
  <c r="B15" i="12"/>
  <c r="C15" i="12" s="1"/>
  <c r="B14" i="12"/>
  <c r="C14" i="12" s="1"/>
  <c r="C16" i="11"/>
  <c r="B15" i="11"/>
  <c r="C15" i="11" s="1"/>
  <c r="C14" i="11"/>
  <c r="B14" i="11"/>
  <c r="C16" i="10"/>
  <c r="B15" i="10"/>
  <c r="C15" i="10" s="1"/>
  <c r="B14" i="10"/>
  <c r="C14" i="10" s="1"/>
  <c r="C16" i="9"/>
  <c r="B15" i="9"/>
  <c r="C15" i="9" s="1"/>
  <c r="B14" i="9"/>
  <c r="C14" i="9" s="1"/>
  <c r="J30" i="8"/>
  <c r="I30" i="8"/>
  <c r="C16" i="8"/>
  <c r="B15" i="8"/>
  <c r="C15" i="8" s="1"/>
  <c r="B14" i="8"/>
  <c r="C14" i="8" s="1"/>
  <c r="C16" i="7" l="1"/>
  <c r="B15" i="7"/>
  <c r="C15" i="7" s="1"/>
  <c r="B14" i="7"/>
  <c r="C14" i="7" s="1"/>
  <c r="C16" i="6"/>
  <c r="B15" i="6"/>
  <c r="C15" i="6" s="1"/>
  <c r="B14" i="6"/>
  <c r="C14" i="6" s="1"/>
  <c r="C16" i="4"/>
  <c r="B15" i="4"/>
  <c r="C15" i="4" s="1"/>
  <c r="B14" i="4"/>
  <c r="C14" i="4" s="1"/>
</calcChain>
</file>

<file path=xl/sharedStrings.xml><?xml version="1.0" encoding="utf-8"?>
<sst xmlns="http://schemas.openxmlformats.org/spreadsheetml/2006/main" count="950" uniqueCount="146">
  <si>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</si>
  <si>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</si>
  <si>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</si>
  <si>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</si>
  <si>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</si>
  <si>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</si>
  <si>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</si>
  <si>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</si>
  <si>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</si>
  <si>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</si>
  <si>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</si>
  <si>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</si>
  <si>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</si>
  <si>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</si>
  <si>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</si>
  <si>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</si>
  <si>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</si>
  <si>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</si>
  <si>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</si>
  <si>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</si>
  <si>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</si>
  <si>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</si>
  <si>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</si>
  <si>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</si>
  <si>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</si>
  <si>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</si>
  <si>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</si>
  <si>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</si>
  <si>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</si>
  <si>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</si>
  <si>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</si>
  <si>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</si>
  <si>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</si>
  <si>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</si>
  <si>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</si>
  <si>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</si>
  <si>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</si>
  <si>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</si>
  <si>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</si>
  <si>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</si>
  <si>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</si>
  <si>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</si>
  <si>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</si>
  <si>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</si>
  <si>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</si>
  <si>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</si>
  <si>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</si>
  <si>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</si>
  <si>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</si>
  <si>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Informe de Evaluación Trimestral de las Metas Físicas-Financieras</t>
  </si>
  <si>
    <t>Ser un referente internacional en la gestión de un modelo de movilidad terrestre sostenible, eficiente, accesible y seguro contribuyendo a mejorar la calidad de vida de los ciudadanos.</t>
  </si>
  <si>
    <t>Instituto Nacional de Transito y Transporte Terrestre</t>
  </si>
  <si>
    <t>Ciudadanos reciben licencia de conducir</t>
  </si>
  <si>
    <t>Es la entrega del documento que autoriza a ciudadanos dominicanos y a  extranjeros  a conducir 
en la República Dominicana</t>
  </si>
  <si>
    <t>I -Información Institucional</t>
  </si>
  <si>
    <t>Cantidad de servicios de licencias emitidas.</t>
  </si>
  <si>
    <t>Reducción de las muertes y morbilidad asociadas a los siniestros viales</t>
  </si>
  <si>
    <t>5182-Instituto Nacional de Transito y Transporte Terrestre</t>
  </si>
  <si>
    <t>Dentro de las actividades que se ejecutan en este programa podemos destacar las siguientes: regularización el transito y el transporte terrestre; la gestión de las licencias de operaciones de transporte de carga y la gestión de las licencias de operaciones  de transportes de pasajeros.</t>
  </si>
  <si>
    <t>Gestionar la rectoría nacional de la movilidad, el transporte terrestre, el tránsito y la seguridad vial, con un enfoque integral para la transformación de los diferentes sectores, requeridos para el desarrollo socioeconómico de la República Dominicana.</t>
  </si>
  <si>
    <t>Gestionar la rectoría nacional de la movilidad, el transporte terrestre, el tránsito y la seguridad vial, con un enfoque integral para la transformación de los diferentes sectores, requeridos para el desarrollo socioeconómico de la República Dominicana</t>
  </si>
  <si>
    <t>Licencias de operaciones otorgadas</t>
  </si>
  <si>
    <t xml:space="preserve">Empresas Transportistas reciben Licencias de operaciones de transporte de pasajeros </t>
  </si>
  <si>
    <t>Son las autorizaciones otorgadas a los prestadores de servicios de transporte de pasajeros para sus operaciones.</t>
  </si>
  <si>
    <t>Ciudadanos, Empresas y Operadores de Transporte</t>
  </si>
  <si>
    <t>Son las identificaciones colocadas a los vehículos registrados que brindan sus servicios al transporte público y privado.</t>
  </si>
  <si>
    <t>Prestadores de servicio de transporte de pasajero reciben rótulos para sus vehículos</t>
  </si>
  <si>
    <t>Empresas Transportistas reciben Licencias de operaciones de transporte de carga.</t>
  </si>
  <si>
    <t>Son las autorizaciones otorgadas a los prestadores de servicios de transporte de carga para sus operaciones.</t>
  </si>
  <si>
    <t>cantidad de inspecciones técnica realizadas</t>
  </si>
  <si>
    <t>Ciudadanos reciben campañas educativas de seguridad vial</t>
  </si>
  <si>
    <t>cantidad campañas educativas de SV</t>
  </si>
  <si>
    <t>Son esfuerzos de informar y persuadir o motivar a las personas en procura de cambiar sus creencias y conductas para mejorar la seguridad vial en general, por medio de actividades de comunicación.</t>
  </si>
  <si>
    <t>Personas reciben eventos promocionales de la seguridad vial</t>
  </si>
  <si>
    <t>cantidad de eventos realizados</t>
  </si>
  <si>
    <t>Sumatoria de personas capacitados en programa de conciencia vial</t>
  </si>
  <si>
    <t>Son esfuerzos (talleres, Charlas, Seminarios, Diplomados entre otros) de informar, persuadir o motivar a las personas en procura de cambiar sus creencias y conductas para mejorar la seguridad vial en general por medio de actividades de comunicación.</t>
  </si>
  <si>
    <t>Cantidad de ciudadanos impactados por la capacitación sobre movilidad, transito, transporte y seguridad vial.</t>
  </si>
  <si>
    <t>Procesos formativos en materia de educación vial</t>
  </si>
  <si>
    <t xml:space="preserve">Mototaxistas regulados reciben capacitación en seguridad vial					
					</t>
  </si>
  <si>
    <t xml:space="preserve">Sumatoria de  mototaxistas  capacitados  					</t>
  </si>
  <si>
    <t xml:space="preserve">Es el programa formativo en temas de seguridad vial a los Motos taxista con el objetivo de disminuir la tasa de mortalidad y las infracciones de tránsito					
					</t>
  </si>
  <si>
    <t xml:space="preserve">Diseño de corredores integrados al sistema de transporte público, sostenible y al alcance de los usuarios en el Gran Santo Domingo y Santiago					
					</t>
  </si>
  <si>
    <t xml:space="preserve">Cantidad de diseños de Corredores  Integrados al Sistema 								</t>
  </si>
  <si>
    <t xml:space="preserve">Instituciones públicas y operadores de transporte reciben diseños de corredores 									
					</t>
  </si>
  <si>
    <t xml:space="preserve">Corredores integrados al Sistema 										</t>
  </si>
  <si>
    <t xml:space="preserve">Usuarios del sistema de transporte público de pasajeros cuentan con corredores integrados al servicio de la ciudadanía	</t>
  </si>
  <si>
    <t xml:space="preserve">La implementación de infraestructura y señalización de los corredores fortalecerá el sistema de transporte 					
					</t>
  </si>
  <si>
    <t xml:space="preserve">Alcaldías reciben asistencias técnicas en materia de movilidad y tránsito					
						</t>
  </si>
  <si>
    <t xml:space="preserve">Consiste en brindar asistencia técnica en los municipios para fortalecer las capacidades técnicas del personal de las alcaldías y los distritos municipales					
					</t>
  </si>
  <si>
    <t xml:space="preserve">Estos planes buscan reducir la mortalidad y viabilizar el tránsito, atendiendo los y los planes de los diferentes municipios y distritos municipales					
					</t>
  </si>
  <si>
    <t xml:space="preserve">Cantidad de municipios con Planes de Movilidad 												</t>
  </si>
  <si>
    <t>Ciudadanos, Operadores del Sector Transporte, Sector Público y Sector Privado.</t>
  </si>
  <si>
    <t>Cantidad de unidades rotuladas</t>
  </si>
  <si>
    <t>12-Seguridad Vial Integral y Movilidad Sostenible</t>
  </si>
  <si>
    <t>11-Transporte y Transito Terrestre</t>
  </si>
  <si>
    <t>Conductores reciben inspección técnica vehicular</t>
  </si>
  <si>
    <t>vehículos de motor reciben inspección técnica vehicular: tiene por objeto comprobar si los mismos cumplen las condiciones técnicas exigidas por la Ley 63-17 y la Normativa Técnica para su circulación por las vías pública</t>
  </si>
  <si>
    <t>Son eventos que se efectúan con la objetivo de promocionar la seguridad vial.</t>
  </si>
  <si>
    <t>Conductores, Peatones y Usuarios de transporte masivo de pasajeros reciben educación vial</t>
  </si>
  <si>
    <t>Población recibe cursos y talleres de educación y formación vial</t>
  </si>
  <si>
    <t xml:space="preserve">Cantidad de Asistencias Técnicas Realizadas								</t>
  </si>
  <si>
    <t>3.3.6</t>
  </si>
  <si>
    <t>Director de Planificación  y Desarrollo.</t>
  </si>
  <si>
    <t>Mediante el Programa Seguridad Vial Integral y Movilidad Sostenible se gestionan las actividades relacionadas con la seguridad vial que el INTRANT realiza por mandato de la LEY 63-17  dentro de las cuales se encuentran las siguiente: Capacitación a ciudadanos relacionadas con las normar y reglamentos en miras a modificar la conducta de los ciudadanos ante estas,  emisión de permisos de conducir y la realización inspección técnica vehicular; También el diseño, monitoreo y evaluación de  Planes, Programas y Proyectos relacionados con la movilidad y la sostenibilidad.</t>
  </si>
  <si>
    <t xml:space="preserve">Licdo. Waldys Robles </t>
  </si>
  <si>
    <t>6916-Prestadores de servicio reciben permisos de operación de transporte de  pasajeros.</t>
  </si>
  <si>
    <t>Programación Trimestral</t>
  </si>
  <si>
    <t>Ejecución Trimestral</t>
  </si>
  <si>
    <t>6917-Prestadores de servicio de transporte de pasajero reciben rótulos para sus vehículos</t>
  </si>
  <si>
    <t xml:space="preserve">6924-Mototaxistas regulados reciben capacitación en seguridad vial					
					</t>
  </si>
  <si>
    <t>6922-Conductores, Peatones y Usuarios de transporte masivo de pasajeros reciben educación vial</t>
  </si>
  <si>
    <t xml:space="preserve">6925-Instituciones públicas y operadores de transporte reciben diseños de corredores 					
					</t>
  </si>
  <si>
    <t xml:space="preserve">6927-Usuarios del sistema de transporte público de pasajeros cuentan con corredores integrados al servicio de la ciudadanía					
					</t>
  </si>
  <si>
    <t xml:space="preserve">6928-Alcaldías reciben asistencias técnicas en materia de movilidad y tránsito					
					</t>
  </si>
  <si>
    <t xml:space="preserve">6929-Alcaldías reciben Planes de Movilidad de sus respectivos Gobiernos Locales					
					</t>
  </si>
  <si>
    <t>6918-Prestadores de servicio reciben permisos de operación de transporte de carga.</t>
  </si>
  <si>
    <t>5879-Ciudadanos reciben licencia de conducir</t>
  </si>
  <si>
    <t>6919-Conductores reciben inspección técnica vehicular</t>
  </si>
  <si>
    <t>6920-Ciudadanos reciben campañas educativas de seguridad vial</t>
  </si>
  <si>
    <t>6923-Población recibe cursos y talleres de educación y formación vial</t>
  </si>
  <si>
    <t>6921-Personas reciben eventos promocionales de la seguridad vial</t>
  </si>
  <si>
    <t>La ejecución física se realizó según lo planificado.</t>
  </si>
  <si>
    <t>La dimensión financiera no presentó gastos gracias a que se contaba con los levantamientos de información necesarios.</t>
  </si>
  <si>
    <r>
      <t xml:space="preserve"> </t>
    </r>
    <r>
      <rPr>
        <b/>
        <i/>
        <sz val="11"/>
        <color theme="1"/>
        <rFont val="Calibri"/>
        <family val="2"/>
        <scheme val="minor"/>
      </rPr>
      <t>Desvío Ejecución Financiera:</t>
    </r>
    <r>
      <rPr>
        <i/>
        <sz val="11"/>
        <color theme="1"/>
        <rFont val="Calibri"/>
        <family val="2"/>
        <scheme val="minor"/>
      </rPr>
      <t xml:space="preserve">   La variación financiera no presenta ejecución debido al cambio en la operatividad del proceso de emisión de licencias de operación.</t>
    </r>
  </si>
  <si>
    <t>Se realizaron los levantamientos de lugar pero quedamos por debajo de lo programado debido a que solo se aprobaron tres para este trimestre en coordinación con presidencia y otros sectores. Trabajos con los operadores en corredores post y en proceso de licencia de operación (ficha técnica con demanda de pasajeros, velocidades promedio, tiempos promedios, proporción de unidades por empresa, revisión estudio de factibilidad económica, visita a campo a patios y talleres propuestos y socialización con directivos):
- Corredor Las Américas
- Corredor Los Girasoles
- Corredor Gurabo (Santiago de los Caballeros)</t>
  </si>
  <si>
    <t>Asistencias técnicas municipios:
a) Av. Pedro A. Rivera – Provincia La Vega
b) Cabrera – Provincia María Trinidad Sánchez
c) Hatillo – Provincia San Cristóbal
d) La Caleta – Provincia La Romana</t>
  </si>
  <si>
    <t>Este producto de la institución está sujeto a la demanda de las alcaldías a nivel nacional, esto representó la baja ejecución tanto física como financiera.</t>
  </si>
  <si>
    <t>En cuanto a la dimensión financiera, no se presentaron gastos directos para llevar a cabo la creación de los diseños de corredores de transporte público de pasajeros.</t>
  </si>
  <si>
    <t xml:space="preserve">La digitalización del proceso de entrega de permisos ha permitido una reducción en los costos de operación de este producto, lo que ha representado una subejecución en el aspecto financiero. La facilidad que representa lo antes mencionado ha contribuido con el aumento de permisos de operaciones emitidos, esto se ve reflejado en la sobre ejecución de la parte física del producto.                                                            </t>
  </si>
  <si>
    <t>En el trimestre Octubre-Diciembre reflejó un ligero aumento de la demanda consistente con la tendencia al alza que viene presentándose desde el segundo trimestre del 2023. La variación financiera no presenta ejecución debido al cambio en la operatividad del proceso de emisión de licencias de operación.</t>
  </si>
  <si>
    <r>
      <rPr>
        <b/>
        <i/>
        <sz val="11"/>
        <color theme="1"/>
        <rFont val="Calibri"/>
        <family val="2"/>
        <scheme val="minor"/>
      </rPr>
      <t>Desvío Ejecución Física:</t>
    </r>
    <r>
      <rPr>
        <i/>
        <sz val="11"/>
        <color theme="1"/>
        <rFont val="Calibri"/>
        <family val="2"/>
        <scheme val="minor"/>
      </rPr>
      <t xml:space="preserve"> Durante el trimestre no se efectuaron colocaciones de rótulo a prestadores de servicios de transporte terrestre de pasajeros debido a que la institución está en proceso de contratación de proveedor para la adquisición de este insumo.                                              </t>
    </r>
  </si>
  <si>
    <t>Este producto representó una demanda del servicio mayor a lo programado para el trimestre Octubre-Diciembre, mientras que la ejecución financiera no presenta ejecución debido a la falta de operativos en campo, casi la totalidad de los permisos fueron otorgados vía web.</t>
  </si>
  <si>
    <t>Realizamos tres eventos promocionales en diferentes escenarios de los cuales se abordo el tema de la seguridad vial y los factores de riesgos de conducir bajo los efectos de alcohol. En cuanto a la ejecución financiera estos eventos fue con patrocinadores.</t>
  </si>
  <si>
    <t xml:space="preserve">Realizamos una ejecución física por encima de nuestra programación debido a la demanda de capacitaciones obtenidas y se pudo dar respuesta en tiempo oportuno. </t>
  </si>
  <si>
    <t xml:space="preserve">Trabajamos los corredores aprobados por presidencia de los cuales sólo en este trimestre entregamos dos de los cinco programados . Cargado en el sistema las paradas del Corredor Av. Hípica operado por OMSA. Diseño de las paradas del Corredor Duarte provincia Santiago de los Caballeros, incluyendo la señalización horizontal y vertical necesaria. </t>
  </si>
  <si>
    <t>La ejecución financiera de este producto se vió directamente afectada por modificaciones presupuestarias en cuentas vinculadas al producto.</t>
  </si>
  <si>
    <t>La ejecución financiera se ejecutó en base a la disponibilidad financiera del producto de Licencias de Conducir.</t>
  </si>
  <si>
    <t>Este producto sobrepasó la demanda estimada en un 134.48% con unas 229,290 licencias emitidas en el trimestre octubre noviembre 2023.</t>
  </si>
  <si>
    <t xml:space="preserve">Actualmente las inspecciones técnicas vehiculares están limitadas a prestadores de servicios de transporte de pasajeros, esto limita el público objetivo y teniendo como consecuencia una baja producción. </t>
  </si>
  <si>
    <t>En nuestra ejecución física continuamos con nuestra campaña ponte el casco como parte de nuestra planificación. En la financiera los gastos de viáticos y las inversiones en la actividades realizadas. Adiscional a esto, se incorporaron las charlas educativas en las escuelas públicas como parte de un piloto para incluir la educación vial en el currículo educativo.</t>
  </si>
  <si>
    <t xml:space="preserve"> En la financiera los gastos de viáticos y las inversiones en la actividades realizadas. El Ministerio de Educación puso a disposición la logística de movilidad y transporte para el personal del INTRANT.</t>
  </si>
  <si>
    <t>La ejecución financiera estos eventos fue por medio de patrocinadores.</t>
  </si>
  <si>
    <t xml:space="preserve"> En cuanto a nuestra ejecución financiera los gastos reflejados presentaron una disminución respecto a lo presupuestado, debido a que las capacitaciones fueron realizadas en nuestras instalaciones.</t>
  </si>
  <si>
    <t>Se ejecutó un 118.07% de la meta programada para este producto para uno 37,782 ciudadanos impactados por capacitaciones impartidas pr la Escuela Nacional de Educación Vial.</t>
  </si>
  <si>
    <t>La ejecución financiera de las capacitaciones se vió afectada por modificaciones presupuestarias vinculadas a las cuentas de este producto.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</si>
</sst>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dd/mm/yyyy;@"/>
    <numFmt numFmtId="165" formatCode="[$-10409]#,##0;\-#,##0"/>
    <numFmt numFmtId="166" formatCode="[$-10409]#,##0.00;\-#,##0.00"/>
    <numFmt numFmtId="167" formatCode="[$-10409]0.00%"/>
    <numFmt numFmtId="168" formatCode="#,##0.00_ ;\-#,##0.00\ "/>
  </numFmts>
  <fonts count="31"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b/>
      <i/>
      <sz val="11"/>
      <color theme="1"/>
      <name val="Calibri"/>
      <family val="2"/>
      <scheme val="minor"/>
    </font>
    <font>
      <sz val="11"/>
      <color rgb="FFFF0000"/>
      <name val="Calibri"/>
      <family val="2"/>
      <scheme val="minor"/>
    </font>
    <font>
      <sz val="11"/>
      <color rgb="FFFF0000"/>
      <name val="Calibri"/>
      <family val="2"/>
    </font>
    <font>
      <b/>
      <sz val="11"/>
      <name val="Calibri"/>
      <family val="2"/>
      <scheme val="minor"/>
    </font>
    <font>
      <i/>
      <sz val="11"/>
      <name val="Calibri"/>
      <family val="2"/>
      <scheme val="minor"/>
    </font>
    <font>
      <sz val="11"/>
      <name val="Calibri"/>
      <family val="2"/>
      <scheme val="minor"/>
    </font>
    <font>
      <sz val="11"/>
      <color theme="1"/>
      <name val="Calibri"/>
      <family val="2"/>
    </font>
    <font>
      <sz val="9"/>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22">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0" fontId="17" fillId="0" borderId="24" xfId="0" applyFont="1" applyBorder="1" applyAlignment="1" applyProtection="1">
      <alignment vertical="top" wrapText="1"/>
      <protection locked="0"/>
    </xf>
    <xf numFmtId="0" fontId="17" fillId="0" borderId="28" xfId="0" applyFont="1" applyBorder="1" applyAlignment="1" applyProtection="1">
      <alignment vertical="top" wrapText="1"/>
      <protection locked="0"/>
    </xf>
    <xf numFmtId="166" fontId="17" fillId="0" borderId="28" xfId="0" applyNumberFormat="1" applyFont="1" applyBorder="1" applyAlignment="1" applyProtection="1">
      <alignment horizontal="center" vertical="center" wrapText="1" readingOrder="1"/>
      <protection locked="0"/>
    </xf>
    <xf numFmtId="165" fontId="17" fillId="0" borderId="28" xfId="0" applyNumberFormat="1" applyFont="1" applyBorder="1" applyAlignment="1" applyProtection="1">
      <alignment horizontal="center" vertical="center" wrapText="1"/>
      <protection locked="0"/>
    </xf>
    <xf numFmtId="10" fontId="17" fillId="7" borderId="28" xfId="2" applyNumberFormat="1" applyFont="1" applyFill="1" applyBorder="1" applyAlignment="1" applyProtection="1">
      <alignment horizontal="center" vertical="center" wrapText="1" readingOrder="1"/>
      <protection locked="0"/>
    </xf>
    <xf numFmtId="167" fontId="17" fillId="7" borderId="25" xfId="0" applyNumberFormat="1" applyFont="1" applyFill="1" applyBorder="1" applyAlignment="1" applyProtection="1">
      <alignment horizontal="center" vertical="center" wrapText="1" readingOrder="1"/>
      <protection locked="0"/>
    </xf>
    <xf numFmtId="0" fontId="17" fillId="0" borderId="33" xfId="0" applyFont="1" applyBorder="1" applyAlignment="1" applyProtection="1">
      <alignment vertical="top" wrapText="1"/>
      <protection locked="0"/>
    </xf>
    <xf numFmtId="0" fontId="17" fillId="0" borderId="34" xfId="0" applyFont="1" applyBorder="1" applyAlignment="1" applyProtection="1">
      <alignment vertical="top" wrapText="1"/>
      <protection locked="0"/>
    </xf>
    <xf numFmtId="165" fontId="17" fillId="0" borderId="34" xfId="0" applyNumberFormat="1" applyFont="1" applyBorder="1" applyAlignment="1" applyProtection="1">
      <alignment horizontal="center" vertical="center" wrapText="1" readingOrder="1"/>
      <protection locked="0"/>
    </xf>
    <xf numFmtId="166" fontId="17" fillId="0" borderId="34" xfId="0" applyNumberFormat="1" applyFont="1" applyBorder="1" applyAlignment="1" applyProtection="1">
      <alignment horizontal="center" vertical="center" wrapText="1" readingOrder="1"/>
      <protection locked="0"/>
    </xf>
    <xf numFmtId="165" fontId="17"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2"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5" fontId="17" fillId="0" borderId="28" xfId="0" applyNumberFormat="1" applyFont="1" applyBorder="1" applyAlignment="1" applyProtection="1">
      <alignment horizontal="center" vertical="center" wrapText="1" readingOrder="1"/>
      <protection locked="0"/>
    </xf>
    <xf numFmtId="168" fontId="17" fillId="0" borderId="28" xfId="0" applyNumberFormat="1" applyFont="1" applyBorder="1" applyAlignment="1" applyProtection="1">
      <alignment horizontal="center" vertical="center" wrapText="1" readingOrder="1"/>
      <protection locked="0"/>
    </xf>
    <xf numFmtId="10" fontId="11" fillId="0" borderId="0" xfId="0" applyNumberFormat="1" applyFont="1" applyProtection="1">
      <protection locked="0"/>
    </xf>
    <xf numFmtId="10" fontId="0" fillId="0" borderId="0" xfId="0" applyNumberFormat="1"/>
    <xf numFmtId="0" fontId="25" fillId="0" borderId="0" xfId="0" applyFont="1" applyProtection="1">
      <protection locked="0"/>
    </xf>
    <xf numFmtId="0" fontId="24" fillId="0" borderId="0" xfId="0" applyFont="1"/>
    <xf numFmtId="10" fontId="25" fillId="0" borderId="0" xfId="0" applyNumberFormat="1" applyFont="1" applyProtection="1">
      <protection locked="0"/>
    </xf>
    <xf numFmtId="0" fontId="26" fillId="0" borderId="17" xfId="0" applyFont="1" applyBorder="1" applyAlignment="1" applyProtection="1">
      <alignment vertical="center" wrapText="1"/>
      <protection locked="0"/>
    </xf>
    <xf numFmtId="0" fontId="28" fillId="0" borderId="0" xfId="0" applyFont="1"/>
    <xf numFmtId="0" fontId="9" fillId="0" borderId="17" xfId="0" applyFont="1" applyBorder="1" applyAlignment="1" applyProtection="1">
      <alignment vertical="top" wrapText="1"/>
      <protection locked="0"/>
    </xf>
    <xf numFmtId="0" fontId="11" fillId="0" borderId="0" xfId="0" applyFont="1" applyAlignment="1" applyProtection="1">
      <alignment vertical="top"/>
      <protection locked="0"/>
    </xf>
    <xf numFmtId="0" fontId="0" fillId="0" borderId="0" xfId="0" applyAlignment="1">
      <alignment vertical="top"/>
    </xf>
    <xf numFmtId="168" fontId="17" fillId="0" borderId="28" xfId="0" applyNumberFormat="1" applyFont="1" applyBorder="1" applyAlignment="1" applyProtection="1">
      <alignment horizontal="center" vertical="center" wrapText="1"/>
      <protection locked="0"/>
    </xf>
    <xf numFmtId="166" fontId="17" fillId="0" borderId="28" xfId="0" applyNumberFormat="1" applyFont="1" applyBorder="1" applyAlignment="1" applyProtection="1">
      <alignment horizontal="center" vertical="center" wrapText="1"/>
      <protection locked="0"/>
    </xf>
    <xf numFmtId="10" fontId="17" fillId="7" borderId="28" xfId="2" applyNumberFormat="1" applyFont="1" applyFill="1" applyBorder="1" applyAlignment="1" applyProtection="1">
      <alignment horizontal="center" vertical="center" wrapText="1"/>
      <protection locked="0"/>
    </xf>
    <xf numFmtId="167" fontId="17" fillId="7" borderId="25" xfId="0" applyNumberFormat="1" applyFont="1" applyFill="1" applyBorder="1" applyAlignment="1" applyProtection="1">
      <alignment horizontal="center" vertical="center" wrapText="1"/>
      <protection locked="0"/>
    </xf>
    <xf numFmtId="0" fontId="17" fillId="0" borderId="24" xfId="0" applyFont="1" applyBorder="1" applyAlignment="1" applyProtection="1">
      <alignment horizontal="center" vertical="center" wrapText="1"/>
      <protection locked="0"/>
    </xf>
    <xf numFmtId="0" fontId="17" fillId="0" borderId="28" xfId="0"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10" fontId="0" fillId="0" borderId="0" xfId="0" applyNumberFormat="1" applyAlignment="1">
      <alignment horizontal="center" vertical="center"/>
    </xf>
    <xf numFmtId="0" fontId="0" fillId="0" borderId="0" xfId="0" applyAlignment="1">
      <alignment horizontal="center" vertical="center"/>
    </xf>
    <xf numFmtId="165" fontId="30" fillId="0" borderId="34" xfId="0" applyNumberFormat="1" applyFont="1" applyBorder="1" applyAlignment="1" applyProtection="1">
      <alignment horizontal="center" vertical="center" wrapText="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2" fillId="0" borderId="35" xfId="0" applyFont="1" applyBorder="1" applyAlignment="1" applyProtection="1">
      <alignment horizontal="left" vertical="center" wrapText="1"/>
      <protection locked="0"/>
    </xf>
    <xf numFmtId="0" fontId="22" fillId="0" borderId="36" xfId="0" applyFont="1" applyBorder="1" applyAlignment="1" applyProtection="1">
      <alignment horizontal="left" vertical="center" wrapText="1"/>
      <protection locked="0"/>
    </xf>
    <xf numFmtId="0" fontId="22" fillId="0" borderId="37" xfId="0" applyFont="1" applyBorder="1" applyAlignment="1" applyProtection="1">
      <alignment horizontal="left" vertical="center" wrapText="1"/>
      <protection locked="0"/>
    </xf>
    <xf numFmtId="0" fontId="19" fillId="0" borderId="0" xfId="0" applyFont="1" applyAlignment="1">
      <alignment horizontal="left" vertical="center" wrapText="1"/>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38"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39" fontId="29" fillId="9" borderId="25" xfId="1" applyNumberFormat="1" applyFont="1" applyFill="1" applyBorder="1" applyAlignment="1" applyProtection="1">
      <alignment horizontal="center" vertical="center" wrapText="1" readingOrder="1"/>
      <protection locked="0"/>
    </xf>
    <xf numFmtId="39" fontId="29" fillId="9" borderId="38" xfId="1" applyNumberFormat="1" applyFont="1" applyFill="1" applyBorder="1" applyAlignment="1" applyProtection="1">
      <alignment horizontal="center" vertical="center" wrapText="1" readingOrder="1"/>
      <protection locked="0"/>
    </xf>
    <xf numFmtId="39" fontId="29" fillId="9" borderId="24" xfId="1" applyNumberFormat="1" applyFont="1" applyFill="1" applyBorder="1" applyAlignment="1" applyProtection="1">
      <alignment horizontal="center" vertical="center" wrapText="1" readingOrder="1"/>
      <protection locked="0"/>
    </xf>
    <xf numFmtId="10" fontId="29" fillId="9" borderId="28" xfId="2" applyNumberFormat="1" applyFont="1" applyFill="1" applyBorder="1" applyAlignment="1" applyProtection="1">
      <alignment horizontal="center" vertical="center" wrapText="1" readingOrder="1"/>
    </xf>
    <xf numFmtId="10" fontId="29" fillId="9" borderId="29" xfId="2" applyNumberFormat="1" applyFont="1" applyFill="1" applyBorder="1" applyAlignment="1" applyProtection="1">
      <alignment horizontal="center" vertical="center" wrapText="1" readingOrder="1"/>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22" fillId="0" borderId="22" xfId="0" applyFont="1" applyBorder="1" applyAlignment="1" applyProtection="1">
      <alignment horizontal="left" vertical="top" wrapText="1"/>
      <protection locked="0"/>
    </xf>
    <xf numFmtId="0" fontId="10" fillId="6" borderId="22" xfId="0" applyFont="1" applyFill="1" applyBorder="1" applyAlignment="1">
      <alignment horizontal="left" vertical="center" wrapText="1"/>
    </xf>
    <xf numFmtId="0" fontId="12" fillId="6" borderId="22" xfId="0" applyFont="1" applyFill="1" applyBorder="1" applyAlignment="1">
      <alignment horizontal="left" vertical="center" wrapText="1"/>
    </xf>
    <xf numFmtId="49" fontId="21" fillId="0" borderId="19" xfId="0" quotePrefix="1" applyNumberFormat="1" applyFont="1" applyBorder="1" applyAlignment="1" applyProtection="1">
      <alignment horizontal="left" vertical="center" wrapText="1"/>
      <protection locked="0"/>
    </xf>
    <xf numFmtId="49" fontId="21" fillId="0" borderId="20" xfId="0" quotePrefix="1" applyNumberFormat="1" applyFont="1" applyBorder="1" applyAlignment="1" applyProtection="1">
      <alignment horizontal="left" vertical="center" wrapText="1"/>
      <protection locked="0"/>
    </xf>
    <xf numFmtId="49" fontId="21" fillId="0" borderId="21" xfId="0" quotePrefix="1" applyNumberFormat="1"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39" fontId="29" fillId="9" borderId="27" xfId="1" applyNumberFormat="1" applyFont="1" applyFill="1" applyBorder="1" applyAlignment="1" applyProtection="1">
      <alignment horizontal="center" vertical="center" wrapText="1" readingOrder="1"/>
      <protection locked="0"/>
    </xf>
    <xf numFmtId="39" fontId="29" fillId="9" borderId="28" xfId="1" applyNumberFormat="1" applyFont="1" applyFill="1" applyBorder="1" applyAlignment="1" applyProtection="1">
      <alignment horizontal="center" vertical="center" wrapText="1" readingOrder="1"/>
      <protection locked="0"/>
    </xf>
    <xf numFmtId="0" fontId="27" fillId="0" borderId="0" xfId="0" applyFont="1" applyAlignment="1" applyProtection="1">
      <alignment horizontal="left" vertical="center" wrapText="1"/>
      <protection locked="0"/>
    </xf>
    <xf numFmtId="0" fontId="27" fillId="0" borderId="18" xfId="0" applyFont="1" applyBorder="1" applyAlignment="1" applyProtection="1">
      <alignment horizontal="left" vertical="center" wrapText="1"/>
      <protection locked="0"/>
    </xf>
    <xf numFmtId="39" fontId="11" fillId="9" borderId="27" xfId="1" applyNumberFormat="1" applyFont="1" applyFill="1" applyBorder="1" applyAlignment="1" applyProtection="1">
      <alignment horizontal="center" vertical="center" wrapText="1" readingOrder="1"/>
      <protection locked="0"/>
    </xf>
    <xf numFmtId="39" fontId="11" fillId="9" borderId="28" xfId="1" applyNumberFormat="1" applyFont="1" applyFill="1" applyBorder="1" applyAlignment="1" applyProtection="1">
      <alignment horizontal="center" vertical="center" wrapText="1" readingOrder="1"/>
      <protection locked="0"/>
    </xf>
    <xf numFmtId="39" fontId="11" fillId="9" borderId="25" xfId="1" applyNumberFormat="1" applyFont="1" applyFill="1" applyBorder="1" applyAlignment="1" applyProtection="1">
      <alignment horizontal="center" vertical="center" wrapText="1" readingOrder="1"/>
      <protection locked="0"/>
    </xf>
    <xf numFmtId="39" fontId="11" fillId="9" borderId="38" xfId="1" applyNumberFormat="1" applyFont="1" applyFill="1" applyBorder="1" applyAlignment="1" applyProtection="1">
      <alignment horizontal="center" vertical="center" wrapText="1" readingOrder="1"/>
      <protection locked="0"/>
    </xf>
    <xf numFmtId="39" fontId="11" fillId="9" borderId="24" xfId="1" applyNumberFormat="1" applyFont="1" applyFill="1" applyBorder="1" applyAlignment="1" applyProtection="1">
      <alignment horizontal="center" vertical="center" wrapText="1" readingOrder="1"/>
      <protection locked="0"/>
    </xf>
    <xf numFmtId="10" fontId="11" fillId="9" borderId="28" xfId="2" applyNumberFormat="1" applyFont="1" applyFill="1" applyBorder="1" applyAlignment="1" applyProtection="1">
      <alignment horizontal="center" vertical="center" wrapText="1" readingOrder="1"/>
    </xf>
    <xf numFmtId="10" fontId="11" fillId="9" borderId="29" xfId="2" applyNumberFormat="1" applyFont="1" applyFill="1" applyBorder="1" applyAlignment="1" applyProtection="1">
      <alignment horizontal="center" vertical="center" wrapText="1" readingOrder="1"/>
    </xf>
    <xf numFmtId="0" fontId="22" fillId="0" borderId="0" xfId="0" applyFont="1" applyAlignment="1" applyProtection="1">
      <alignment horizontal="left" vertical="top" wrapText="1"/>
      <protection locked="0"/>
    </xf>
    <xf numFmtId="0" fontId="22" fillId="0" borderId="18" xfId="0" applyFont="1" applyBorder="1" applyAlignment="1" applyProtection="1">
      <alignment horizontal="left" vertical="top" wrapText="1"/>
      <protection locked="0"/>
    </xf>
    <xf numFmtId="3" fontId="22" fillId="0" borderId="0" xfId="0" applyNumberFormat="1" applyFont="1" applyAlignment="1" applyProtection="1">
      <alignment horizontal="left" vertical="center" wrapText="1"/>
      <protection locked="0"/>
    </xf>
    <xf numFmtId="0" fontId="0" fillId="0" borderId="36" xfId="0" applyBorder="1" applyAlignment="1">
      <alignment horizontal="center"/>
    </xf>
    <xf numFmtId="0" fontId="2" fillId="0" borderId="39" xfId="0" applyFont="1" applyBorder="1" applyAlignment="1">
      <alignment horizontal="center"/>
    </xf>
    <xf numFmtId="0" fontId="0" fillId="0" borderId="0" xfId="0" applyAlignment="1">
      <alignment horizontal="center" vertical="top" wrapText="1"/>
    </xf>
  </cellXfs>
  <cellStyles count="3">
    <cellStyle name="Millares" xfId="1" builtinId="3"/>
    <cellStyle name="Normal" xfId="0" builtinId="0"/>
    <cellStyle name="Porcentaje" xfId="2" builtinId="5"/>
  </cellStyles>
  <dxfs count="210">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123909</xdr:colOff>
      <xdr:row>0</xdr:row>
      <xdr:rowOff>57978</xdr:rowOff>
    </xdr:from>
    <xdr:ext cx="1317154" cy="778565"/>
    <xdr:pic>
      <xdr:nvPicPr>
        <xdr:cNvPr id="2" name="Imagen 2">
          <a:extLst>
            <a:ext uri="{FF2B5EF4-FFF2-40B4-BE49-F238E27FC236}">
              <a16:creationId xmlns:a16="http://schemas.microsoft.com/office/drawing/2014/main" id="{A30B84FB-D276-4D98-B266-076FBF338B51}"/>
            </a:ext>
          </a:extLst>
        </xdr:cNvPr>
        <xdr:cNvPicPr>
          <a:picLocks noChangeAspect="1"/>
        </xdr:cNvPicPr>
      </xdr:nvPicPr>
      <xdr:blipFill>
        <a:blip xmlns:r="http://schemas.openxmlformats.org/officeDocument/2006/relationships" r:embed="rId1"/>
        <a:stretch>
          <a:fillRect/>
        </a:stretch>
      </xdr:blipFill>
      <xdr:spPr>
        <a:xfrm>
          <a:off x="123909" y="57978"/>
          <a:ext cx="1317154" cy="77856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159675</xdr:colOff>
      <xdr:row>0</xdr:row>
      <xdr:rowOff>60615</xdr:rowOff>
    </xdr:from>
    <xdr:ext cx="1230531" cy="727363"/>
    <xdr:pic>
      <xdr:nvPicPr>
        <xdr:cNvPr id="2" name="Imagen 2">
          <a:extLst>
            <a:ext uri="{FF2B5EF4-FFF2-40B4-BE49-F238E27FC236}">
              <a16:creationId xmlns:a16="http://schemas.microsoft.com/office/drawing/2014/main" id="{A16EE867-5AD5-4B55-A10B-3F3A0FC08187}"/>
            </a:ext>
          </a:extLst>
        </xdr:cNvPr>
        <xdr:cNvPicPr>
          <a:picLocks noChangeAspect="1"/>
        </xdr:cNvPicPr>
      </xdr:nvPicPr>
      <xdr:blipFill>
        <a:blip xmlns:r="http://schemas.openxmlformats.org/officeDocument/2006/relationships" r:embed="rId1"/>
        <a:stretch>
          <a:fillRect/>
        </a:stretch>
      </xdr:blipFill>
      <xdr:spPr>
        <a:xfrm>
          <a:off x="159675" y="60615"/>
          <a:ext cx="1230531" cy="72736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133698</xdr:colOff>
      <xdr:row>0</xdr:row>
      <xdr:rowOff>25977</xdr:rowOff>
    </xdr:from>
    <xdr:ext cx="1274480" cy="753341"/>
    <xdr:pic>
      <xdr:nvPicPr>
        <xdr:cNvPr id="2" name="Imagen 2">
          <a:extLst>
            <a:ext uri="{FF2B5EF4-FFF2-40B4-BE49-F238E27FC236}">
              <a16:creationId xmlns:a16="http://schemas.microsoft.com/office/drawing/2014/main" id="{ABF233FB-80D8-4977-A822-418929C09870}"/>
            </a:ext>
          </a:extLst>
        </xdr:cNvPr>
        <xdr:cNvPicPr>
          <a:picLocks noChangeAspect="1"/>
        </xdr:cNvPicPr>
      </xdr:nvPicPr>
      <xdr:blipFill>
        <a:blip xmlns:r="http://schemas.openxmlformats.org/officeDocument/2006/relationships" r:embed="rId1"/>
        <a:stretch>
          <a:fillRect/>
        </a:stretch>
      </xdr:blipFill>
      <xdr:spPr>
        <a:xfrm>
          <a:off x="133698" y="25977"/>
          <a:ext cx="1274480" cy="75334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168334</xdr:colOff>
      <xdr:row>0</xdr:row>
      <xdr:rowOff>34637</xdr:rowOff>
    </xdr:from>
    <xdr:ext cx="1234439" cy="729673"/>
    <xdr:pic>
      <xdr:nvPicPr>
        <xdr:cNvPr id="2" name="Imagen 1">
          <a:extLst>
            <a:ext uri="{FF2B5EF4-FFF2-40B4-BE49-F238E27FC236}">
              <a16:creationId xmlns:a16="http://schemas.microsoft.com/office/drawing/2014/main" id="{EFB50193-9B18-4762-AB8D-BC7303555DA8}"/>
            </a:ext>
          </a:extLst>
        </xdr:cNvPr>
        <xdr:cNvPicPr>
          <a:picLocks noChangeAspect="1"/>
        </xdr:cNvPicPr>
      </xdr:nvPicPr>
      <xdr:blipFill>
        <a:blip xmlns:r="http://schemas.openxmlformats.org/officeDocument/2006/relationships" r:embed="rId1"/>
        <a:stretch>
          <a:fillRect/>
        </a:stretch>
      </xdr:blipFill>
      <xdr:spPr>
        <a:xfrm>
          <a:off x="168334" y="34637"/>
          <a:ext cx="1234439" cy="72967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140474</xdr:colOff>
      <xdr:row>0</xdr:row>
      <xdr:rowOff>49697</xdr:rowOff>
    </xdr:from>
    <xdr:ext cx="1209591" cy="714985"/>
    <xdr:pic>
      <xdr:nvPicPr>
        <xdr:cNvPr id="2" name="Imagen 1">
          <a:extLst>
            <a:ext uri="{FF2B5EF4-FFF2-40B4-BE49-F238E27FC236}">
              <a16:creationId xmlns:a16="http://schemas.microsoft.com/office/drawing/2014/main" id="{6CABD9FB-F12F-4EE9-BCF2-7968AA7CDBF9}"/>
            </a:ext>
          </a:extLst>
        </xdr:cNvPr>
        <xdr:cNvPicPr>
          <a:picLocks noChangeAspect="1"/>
        </xdr:cNvPicPr>
      </xdr:nvPicPr>
      <xdr:blipFill>
        <a:blip xmlns:r="http://schemas.openxmlformats.org/officeDocument/2006/relationships" r:embed="rId1"/>
        <a:stretch>
          <a:fillRect/>
        </a:stretch>
      </xdr:blipFill>
      <xdr:spPr>
        <a:xfrm>
          <a:off x="140474" y="49697"/>
          <a:ext cx="1209591" cy="71498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146686</xdr:colOff>
      <xdr:row>0</xdr:row>
      <xdr:rowOff>87313</xdr:rowOff>
    </xdr:from>
    <xdr:ext cx="1147127" cy="678063"/>
    <xdr:pic>
      <xdr:nvPicPr>
        <xdr:cNvPr id="2" name="Imagen 1">
          <a:extLst>
            <a:ext uri="{FF2B5EF4-FFF2-40B4-BE49-F238E27FC236}">
              <a16:creationId xmlns:a16="http://schemas.microsoft.com/office/drawing/2014/main" id="{63DC1EE4-9DA9-49AF-8422-1543A1D5AF5D}"/>
            </a:ext>
          </a:extLst>
        </xdr:cNvPr>
        <xdr:cNvPicPr>
          <a:picLocks noChangeAspect="1"/>
        </xdr:cNvPicPr>
      </xdr:nvPicPr>
      <xdr:blipFill>
        <a:blip xmlns:r="http://schemas.openxmlformats.org/officeDocument/2006/relationships" r:embed="rId1"/>
        <a:stretch>
          <a:fillRect/>
        </a:stretch>
      </xdr:blipFill>
      <xdr:spPr>
        <a:xfrm>
          <a:off x="146686" y="87313"/>
          <a:ext cx="1147127" cy="67806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175262</xdr:colOff>
      <xdr:row>0</xdr:row>
      <xdr:rowOff>66676</xdr:rowOff>
    </xdr:from>
    <xdr:ext cx="1224914" cy="724042"/>
    <xdr:pic>
      <xdr:nvPicPr>
        <xdr:cNvPr id="2" name="Imagen 1">
          <a:extLst>
            <a:ext uri="{FF2B5EF4-FFF2-40B4-BE49-F238E27FC236}">
              <a16:creationId xmlns:a16="http://schemas.microsoft.com/office/drawing/2014/main" id="{A96776E2-C589-49E2-BD06-D83A94ADD0BC}"/>
            </a:ext>
          </a:extLst>
        </xdr:cNvPr>
        <xdr:cNvPicPr>
          <a:picLocks noChangeAspect="1"/>
        </xdr:cNvPicPr>
      </xdr:nvPicPr>
      <xdr:blipFill>
        <a:blip xmlns:r="http://schemas.openxmlformats.org/officeDocument/2006/relationships" r:embed="rId1"/>
        <a:stretch>
          <a:fillRect/>
        </a:stretch>
      </xdr:blipFill>
      <xdr:spPr>
        <a:xfrm>
          <a:off x="175262" y="66676"/>
          <a:ext cx="1224914" cy="724042"/>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194312</xdr:colOff>
      <xdr:row>0</xdr:row>
      <xdr:rowOff>66676</xdr:rowOff>
    </xdr:from>
    <xdr:ext cx="1208557" cy="714373"/>
    <xdr:pic>
      <xdr:nvPicPr>
        <xdr:cNvPr id="2" name="Imagen 1">
          <a:extLst>
            <a:ext uri="{FF2B5EF4-FFF2-40B4-BE49-F238E27FC236}">
              <a16:creationId xmlns:a16="http://schemas.microsoft.com/office/drawing/2014/main" id="{329F358C-3C1B-4956-933D-D5EC36EEA89D}"/>
            </a:ext>
          </a:extLst>
        </xdr:cNvPr>
        <xdr:cNvPicPr>
          <a:picLocks noChangeAspect="1"/>
        </xdr:cNvPicPr>
      </xdr:nvPicPr>
      <xdr:blipFill>
        <a:blip xmlns:r="http://schemas.openxmlformats.org/officeDocument/2006/relationships" r:embed="rId1"/>
        <a:stretch>
          <a:fillRect/>
        </a:stretch>
      </xdr:blipFill>
      <xdr:spPr>
        <a:xfrm>
          <a:off x="194312" y="66676"/>
          <a:ext cx="1208557" cy="71437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156212</xdr:colOff>
      <xdr:row>0</xdr:row>
      <xdr:rowOff>66676</xdr:rowOff>
    </xdr:from>
    <xdr:ext cx="1205864" cy="712782"/>
    <xdr:pic>
      <xdr:nvPicPr>
        <xdr:cNvPr id="2" name="Imagen 1">
          <a:extLst>
            <a:ext uri="{FF2B5EF4-FFF2-40B4-BE49-F238E27FC236}">
              <a16:creationId xmlns:a16="http://schemas.microsoft.com/office/drawing/2014/main" id="{D63DC3F3-E000-49A0-BA4B-1F692487DBD1}"/>
            </a:ext>
          </a:extLst>
        </xdr:cNvPr>
        <xdr:cNvPicPr>
          <a:picLocks noChangeAspect="1"/>
        </xdr:cNvPicPr>
      </xdr:nvPicPr>
      <xdr:blipFill>
        <a:blip xmlns:r="http://schemas.openxmlformats.org/officeDocument/2006/relationships" r:embed="rId1"/>
        <a:stretch>
          <a:fillRect/>
        </a:stretch>
      </xdr:blipFill>
      <xdr:spPr>
        <a:xfrm>
          <a:off x="156212" y="66676"/>
          <a:ext cx="1205864" cy="712782"/>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165737</xdr:colOff>
      <xdr:row>0</xdr:row>
      <xdr:rowOff>76201</xdr:rowOff>
    </xdr:from>
    <xdr:ext cx="1205863" cy="712781"/>
    <xdr:pic>
      <xdr:nvPicPr>
        <xdr:cNvPr id="2" name="Imagen 1">
          <a:extLst>
            <a:ext uri="{FF2B5EF4-FFF2-40B4-BE49-F238E27FC236}">
              <a16:creationId xmlns:a16="http://schemas.microsoft.com/office/drawing/2014/main" id="{84157A57-BA75-442E-836B-652D548FA297}"/>
            </a:ext>
          </a:extLst>
        </xdr:cNvPr>
        <xdr:cNvPicPr>
          <a:picLocks noChangeAspect="1"/>
        </xdr:cNvPicPr>
      </xdr:nvPicPr>
      <xdr:blipFill>
        <a:blip xmlns:r="http://schemas.openxmlformats.org/officeDocument/2006/relationships" r:embed="rId1"/>
        <a:stretch>
          <a:fillRect/>
        </a:stretch>
      </xdr:blipFill>
      <xdr:spPr>
        <a:xfrm>
          <a:off x="165737" y="76201"/>
          <a:ext cx="1205863" cy="71278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127637</xdr:colOff>
      <xdr:row>0</xdr:row>
      <xdr:rowOff>57151</xdr:rowOff>
    </xdr:from>
    <xdr:ext cx="1224914" cy="724042"/>
    <xdr:pic>
      <xdr:nvPicPr>
        <xdr:cNvPr id="2" name="Imagen 1">
          <a:extLst>
            <a:ext uri="{FF2B5EF4-FFF2-40B4-BE49-F238E27FC236}">
              <a16:creationId xmlns:a16="http://schemas.microsoft.com/office/drawing/2014/main" id="{7EF57868-7933-483D-9680-3F34E00BDFE4}"/>
            </a:ext>
          </a:extLst>
        </xdr:cNvPr>
        <xdr:cNvPicPr>
          <a:picLocks noChangeAspect="1"/>
        </xdr:cNvPicPr>
      </xdr:nvPicPr>
      <xdr:blipFill>
        <a:blip xmlns:r="http://schemas.openxmlformats.org/officeDocument/2006/relationships" r:embed="rId1"/>
        <a:stretch>
          <a:fillRect/>
        </a:stretch>
      </xdr:blipFill>
      <xdr:spPr>
        <a:xfrm>
          <a:off x="127637" y="57151"/>
          <a:ext cx="1224914" cy="724042"/>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137161</xdr:colOff>
      <xdr:row>0</xdr:row>
      <xdr:rowOff>76200</xdr:rowOff>
    </xdr:from>
    <xdr:ext cx="1196339" cy="707151"/>
    <xdr:pic>
      <xdr:nvPicPr>
        <xdr:cNvPr id="2" name="Imagen 1">
          <a:extLst>
            <a:ext uri="{FF2B5EF4-FFF2-40B4-BE49-F238E27FC236}">
              <a16:creationId xmlns:a16="http://schemas.microsoft.com/office/drawing/2014/main" id="{39CF5E42-2DDD-4E1A-B7FF-A4DAA274909D}"/>
            </a:ext>
          </a:extLst>
        </xdr:cNvPr>
        <xdr:cNvPicPr>
          <a:picLocks noChangeAspect="1"/>
        </xdr:cNvPicPr>
      </xdr:nvPicPr>
      <xdr:blipFill>
        <a:blip xmlns:r="http://schemas.openxmlformats.org/officeDocument/2006/relationships" r:embed="rId1"/>
        <a:stretch>
          <a:fillRect/>
        </a:stretch>
      </xdr:blipFill>
      <xdr:spPr>
        <a:xfrm>
          <a:off x="137161" y="76200"/>
          <a:ext cx="1196339" cy="707151"/>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194310</xdr:colOff>
      <xdr:row>0</xdr:row>
      <xdr:rowOff>76201</xdr:rowOff>
    </xdr:from>
    <xdr:ext cx="1177289" cy="695892"/>
    <xdr:pic>
      <xdr:nvPicPr>
        <xdr:cNvPr id="2" name="Imagen 1">
          <a:extLst>
            <a:ext uri="{FF2B5EF4-FFF2-40B4-BE49-F238E27FC236}">
              <a16:creationId xmlns:a16="http://schemas.microsoft.com/office/drawing/2014/main" id="{4EEB8DE6-1B9C-47DE-9F8E-941C5DE91F86}"/>
            </a:ext>
          </a:extLst>
        </xdr:cNvPr>
        <xdr:cNvPicPr>
          <a:picLocks noChangeAspect="1"/>
        </xdr:cNvPicPr>
      </xdr:nvPicPr>
      <xdr:blipFill>
        <a:blip xmlns:r="http://schemas.openxmlformats.org/officeDocument/2006/relationships" r:embed="rId1"/>
        <a:stretch>
          <a:fillRect/>
        </a:stretch>
      </xdr:blipFill>
      <xdr:spPr>
        <a:xfrm>
          <a:off x="194310" y="76201"/>
          <a:ext cx="1177289" cy="695892"/>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127637</xdr:colOff>
      <xdr:row>0</xdr:row>
      <xdr:rowOff>47625</xdr:rowOff>
    </xdr:from>
    <xdr:ext cx="1243964" cy="735303"/>
    <xdr:pic>
      <xdr:nvPicPr>
        <xdr:cNvPr id="2" name="Imagen 1">
          <a:extLst>
            <a:ext uri="{FF2B5EF4-FFF2-40B4-BE49-F238E27FC236}">
              <a16:creationId xmlns:a16="http://schemas.microsoft.com/office/drawing/2014/main" id="{846934D7-4E5F-433E-B91E-0F244C25AD3F}"/>
            </a:ext>
          </a:extLst>
        </xdr:cNvPr>
        <xdr:cNvPicPr>
          <a:picLocks noChangeAspect="1"/>
        </xdr:cNvPicPr>
      </xdr:nvPicPr>
      <xdr:blipFill>
        <a:blip xmlns:r="http://schemas.openxmlformats.org/officeDocument/2006/relationships" r:embed="rId1"/>
        <a:stretch>
          <a:fillRect/>
        </a:stretch>
      </xdr:blipFill>
      <xdr:spPr>
        <a:xfrm>
          <a:off x="127637" y="47625"/>
          <a:ext cx="1243964" cy="73530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8.1.8\Planificacion%20y%20Desarollo\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6" name="Tabla17" displayName="Tabla17" ref="A28:J30" totalsRowShown="0" headerRowDxfId="209" dataDxfId="207" headerRowBorderDxfId="208" tableBorderDxfId="206" totalsRowBorderDxfId="205">
  <tableColumns count="10">
    <tableColumn id="1" name="Producto" dataDxfId="204"/>
    <tableColumn id="2" name="Indicador" dataDxfId="203"/>
    <tableColumn id="3" name="Física_x000a_(A)" dataDxfId="202"/>
    <tableColumn id="4" name="Financiera_x000a_(B)" dataDxfId="201"/>
    <tableColumn id="9" name="Física_x000a_(C)" dataDxfId="200"/>
    <tableColumn id="10" name="Financiera_x000a_(D)" dataDxfId="199"/>
    <tableColumn id="5" name="Física _x000a_(E)" dataDxfId="198"/>
    <tableColumn id="6" name="Financiera _x000a_ (F)" dataDxfId="197"/>
    <tableColumn id="7" name="Física _x000a_(%)_x000a_ G=E/C" dataDxfId="196">
      <calculatedColumnFormula>+Tabla17[[#This Row],[Física 
(E)]]/Tabla17[[#This Row],[Física
(C)]]</calculatedColumnFormula>
    </tableColumn>
    <tableColumn id="8" name="Financiero _x000a_(%) _x000a_H=F/D" dataDxfId="195">
      <calculatedColumnFormula>+Tabla17[[#This Row],[Financiera 
 (F)]]/Tabla17[[#This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id="5" name="Tabla176" displayName="Tabla176" ref="A28:J30" totalsRowShown="0" headerRowDxfId="194" dataDxfId="192" headerRowBorderDxfId="193" tableBorderDxfId="191" totalsRowBorderDxfId="190">
  <tableColumns count="10">
    <tableColumn id="1" name="Producto" dataDxfId="189"/>
    <tableColumn id="2" name="Indicador" dataDxfId="188"/>
    <tableColumn id="3" name="Física_x000a_(A)" dataDxfId="187"/>
    <tableColumn id="4" name="Financiera_x000a_(B)" dataDxfId="186"/>
    <tableColumn id="9" name="Física_x000a_(C)" dataDxfId="185"/>
    <tableColumn id="10" name="Financiera_x000a_(D)" dataDxfId="184"/>
    <tableColumn id="5" name="Física _x000a_(E)" dataDxfId="183"/>
    <tableColumn id="6" name="Financiera _x000a_ (F)" dataDxfId="182"/>
    <tableColumn id="7" name="Física _x000a_(%)_x000a_ G=E/C" dataDxfId="181">
      <calculatedColumnFormula>+Tabla176[[#This Row],[Física 
(E)]]/Tabla176[[#This Row],[Física
(C)]]</calculatedColumnFormula>
    </tableColumn>
    <tableColumn id="8" name="Financiero _x000a_(%) _x000a_H=F/D" dataDxfId="180">
      <calculatedColumnFormula>Tabla176[[#This Row],[Financiera 
 (F)]]/Tabla176[[#This Row],[Financiera
(D)]]</calculatedColumnFormula>
    </tableColumn>
  </tableColumns>
  <tableStyleInfo name="Estilo de tabla 1" showFirstColumn="0" showLastColumn="0" showRowStripes="1" showColumnStripes="0"/>
</table>
</file>

<file path=xl/tables/table3.xml><?xml version="1.0" encoding="utf-8"?>
<table xmlns="http://schemas.openxmlformats.org/spreadsheetml/2006/main" id="7" name="Tabla18" displayName="Tabla18" ref="A28:J30" totalsRowShown="0" headerRowDxfId="179" dataDxfId="177" headerRowBorderDxfId="178" tableBorderDxfId="176" totalsRowBorderDxfId="175">
  <tableColumns count="10">
    <tableColumn id="1" name="Producto" dataDxfId="174"/>
    <tableColumn id="2" name="Indicador" dataDxfId="173"/>
    <tableColumn id="3" name="Física_x000a_(A)" dataDxfId="172"/>
    <tableColumn id="4" name="Financiera_x000a_(B)" dataDxfId="171"/>
    <tableColumn id="9" name="Física_x000a_(C)" dataDxfId="170"/>
    <tableColumn id="10" name="Financiera_x000a_(D)" dataDxfId="169"/>
    <tableColumn id="5" name="Física _x000a_(E)" dataDxfId="168"/>
    <tableColumn id="6" name="Financiera _x000a_ (F)" dataDxfId="167"/>
    <tableColumn id="7" name="Física _x000a_(%)_x000a_ G=E/C" dataDxfId="166">
      <calculatedColumnFormula>IF(G29&gt;0,G29/C29,0)</calculatedColumnFormula>
    </tableColumn>
    <tableColumn id="8" name="Financiero _x000a_(%) _x000a_H=F/D" dataDxfId="165">
      <calculatedColumnFormula>IF(#REF!&gt;0,#REF!/D29,0)</calculatedColumnFormula>
    </tableColumn>
  </tableColumns>
  <tableStyleInfo name="Estilo de tabla 1" showFirstColumn="0" showLastColumn="0" showRowStripes="1" showColumnStripes="0"/>
</table>
</file>

<file path=xl/tables/table4.xml><?xml version="1.0" encoding="utf-8"?>
<table xmlns="http://schemas.openxmlformats.org/spreadsheetml/2006/main" id="13" name="Tabla134591011121314" displayName="Tabla134591011121314" ref="A28:J30" totalsRowShown="0" headerRowDxfId="164" dataDxfId="162" headerRowBorderDxfId="163" tableBorderDxfId="161" totalsRowBorderDxfId="160">
  <tableColumns count="10">
    <tableColumn id="1" name="Producto" dataDxfId="159"/>
    <tableColumn id="2" name="Indicador" dataDxfId="158"/>
    <tableColumn id="3" name="Física_x000a_(A)" dataDxfId="157"/>
    <tableColumn id="4" name="Financiera_x000a_(B)" dataDxfId="156"/>
    <tableColumn id="9" name="Física_x000a_(C)" dataDxfId="155"/>
    <tableColumn id="10" name="Financiera_x000a_(D)" dataDxfId="154"/>
    <tableColumn id="5" name="Física _x000a_(E)" dataDxfId="153"/>
    <tableColumn id="6" name="Financiera _x000a_ (F)" dataDxfId="152"/>
    <tableColumn id="7" name="Física _x000a_(%)_x000a_ G=E/C" dataDxfId="151">
      <calculatedColumnFormula>+Tabla134591011121314[[#This Row],[Física 
(E)]]/Tabla134591011121314[[#This Row],[Física
(C)]]</calculatedColumnFormula>
    </tableColumn>
    <tableColumn id="8" name="Financiero _x000a_(%) _x000a_H=F/D" dataDxfId="150">
      <calculatedColumnFormula>+Tabla134591011121314[[#This Row],[Financiera 
 (F)]]/Tabla134591011121314[[#This Row],[Financiera
(D)]]</calculatedColumnFormula>
    </tableColumn>
  </tableColumns>
  <tableStyleInfo name="Estilo de tabla 1" showFirstColumn="0" showLastColumn="0" showRowStripes="1" showColumnStripes="0"/>
</table>
</file>

<file path=xl/tables/table5.xml><?xml version="1.0" encoding="utf-8"?>
<table xmlns="http://schemas.openxmlformats.org/spreadsheetml/2006/main" id="4" name="Tabla1345" displayName="Tabla1345" ref="A28:J30" totalsRowShown="0" headerRowDxfId="149" dataDxfId="147" headerRowBorderDxfId="148" tableBorderDxfId="146" totalsRowBorderDxfId="145">
  <tableColumns count="10">
    <tableColumn id="1" name="Producto" dataDxfId="144"/>
    <tableColumn id="2" name="Indicador" dataDxfId="143"/>
    <tableColumn id="3" name="Física_x000a_(A)" dataDxfId="142"/>
    <tableColumn id="4" name="Financiera_x000a_(B)" dataDxfId="141"/>
    <tableColumn id="9" name="Física_x000a_(C)" dataDxfId="140"/>
    <tableColumn id="10" name="Financiera_x000a_(D)" dataDxfId="139"/>
    <tableColumn id="5" name="Física _x000a_(E)" dataDxfId="138"/>
    <tableColumn id="6" name="Financiera _x000a_ (F)" dataDxfId="137"/>
    <tableColumn id="7" name="Física _x000a_(%)_x000a_ G=E/C" dataDxfId="136">
      <calculatedColumnFormula>+Tabla1345[[#This Row],[Física 
(E)]]/Tabla1345[[#This Row],[Física
(C)]]</calculatedColumnFormula>
    </tableColumn>
    <tableColumn id="8" name="Financiero _x000a_(%) _x000a_H=F/D" dataDxfId="135">
      <calculatedColumnFormula>+Tabla1345[[#This Row],[Financiera 
 (F)]]/Tabla1345[[#This Row],[Financiera
(D)]]</calculatedColumnFormula>
    </tableColumn>
  </tableColumns>
  <tableStyleInfo name="Estilo de tabla 1" showFirstColumn="0" showLastColumn="0" showRowStripes="1" showColumnStripes="0"/>
</table>
</file>

<file path=xl/tables/table6.xml><?xml version="1.0" encoding="utf-8"?>
<table xmlns="http://schemas.openxmlformats.org/spreadsheetml/2006/main" id="8" name="Tabla13459" displayName="Tabla13459" ref="A28:J30" totalsRowShown="0" headerRowDxfId="134" dataDxfId="132" headerRowBorderDxfId="133" tableBorderDxfId="131" totalsRowBorderDxfId="130">
  <tableColumns count="10">
    <tableColumn id="1" name="Producto" dataDxfId="129"/>
    <tableColumn id="2" name="Indicador" dataDxfId="128"/>
    <tableColumn id="3" name="Física_x000a_(A)" dataDxfId="127"/>
    <tableColumn id="4" name="Financiera_x000a_(B)" dataDxfId="126"/>
    <tableColumn id="9" name="Física_x000a_(C)" dataDxfId="125"/>
    <tableColumn id="10" name="Financiera_x000a_(D)" dataDxfId="124"/>
    <tableColumn id="5" name="Física _x000a_(E)" dataDxfId="123"/>
    <tableColumn id="6" name="Financiera _x000a_ (F)" dataDxfId="122"/>
    <tableColumn id="7" name="Física _x000a_(%)_x000a_ G=E/C" dataDxfId="121">
      <calculatedColumnFormula>+Tabla13459[[#This Row],[Física 
(E)]]/Tabla13459[[#This Row],[Física
(C)]]</calculatedColumnFormula>
    </tableColumn>
    <tableColumn id="8" name="Financiero _x000a_(%) _x000a_H=F/D" dataDxfId="120">
      <calculatedColumnFormula>+Tabla13459[[#This Row],[Financiera 
 (F)]]/Tabla13459[[#This Row],[Financiera
(D)]]</calculatedColumnFormula>
    </tableColumn>
  </tableColumns>
  <tableStyleInfo name="Estilo de tabla 1" showFirstColumn="0" showLastColumn="0" showRowStripes="1" showColumnStripes="0"/>
</table>
</file>

<file path=xl/tables/table7.xml><?xml version="1.0" encoding="utf-8"?>
<table xmlns="http://schemas.openxmlformats.org/spreadsheetml/2006/main" id="9" name="Tabla1345910" displayName="Tabla1345910" ref="A28:J30" totalsRowShown="0" headerRowDxfId="119" dataDxfId="117" headerRowBorderDxfId="118" tableBorderDxfId="116" totalsRowBorderDxfId="115">
  <tableColumns count="10">
    <tableColumn id="1" name="Producto" dataDxfId="114"/>
    <tableColumn id="2" name="Indicador" dataDxfId="113"/>
    <tableColumn id="3" name="Física_x000a_(A)" dataDxfId="112"/>
    <tableColumn id="4" name="Financiera_x000a_(B)" dataDxfId="111"/>
    <tableColumn id="9" name="Física_x000a_(C)" dataDxfId="110"/>
    <tableColumn id="10" name="Financiera_x000a_(D)" dataDxfId="109"/>
    <tableColumn id="5" name="Física _x000a_(E)" dataDxfId="108"/>
    <tableColumn id="6" name="Financiera _x000a_ (F)" dataDxfId="107"/>
    <tableColumn id="7" name="Física _x000a_(%)_x000a_ G=E/C" dataDxfId="106">
      <calculatedColumnFormula>+Tabla1345910[[#This Row],[Física 
(E)]]/Tabla1345910[[#This Row],[Física
(C)]]</calculatedColumnFormula>
    </tableColumn>
    <tableColumn id="8" name="Financiero _x000a_(%) _x000a_H=F/D" dataDxfId="105">
      <calculatedColumnFormula>+Tabla1345910[[#This Row],[Financiera 
 (F)]]/Tabla1345910[[#This Row],[Financiera
(D)]]</calculatedColumnFormula>
    </tableColumn>
  </tableColumns>
  <tableStyleInfo name="Estilo de tabla 1" showFirstColumn="0" showLastColumn="0" showRowStripes="1" showColumnStripes="0"/>
</table>
</file>

<file path=xl/tables/table8.xml><?xml version="1.0" encoding="utf-8"?>
<table xmlns="http://schemas.openxmlformats.org/spreadsheetml/2006/main" id="10" name="Tabla134591011" displayName="Tabla134591011" ref="A28:J30" totalsRowShown="0" headerRowDxfId="104" dataDxfId="102" headerRowBorderDxfId="103" tableBorderDxfId="101" totalsRowBorderDxfId="100">
  <tableColumns count="10">
    <tableColumn id="1" name="Producto" dataDxfId="99"/>
    <tableColumn id="2" name="Indicador" dataDxfId="98"/>
    <tableColumn id="3" name="Física_x000a_(A)" dataDxfId="97"/>
    <tableColumn id="4" name="Financiera_x000a_(B)" dataDxfId="96"/>
    <tableColumn id="9" name="Física_x000a_(C)" dataDxfId="95"/>
    <tableColumn id="10" name="Financiera_x000a_(D)" dataDxfId="94"/>
    <tableColumn id="5" name="Física _x000a_(E)" dataDxfId="93"/>
    <tableColumn id="6" name="Financiera _x000a_ (F)" dataDxfId="92"/>
    <tableColumn id="7" name="Física _x000a_(%)_x000a_ G=E/C" dataDxfId="91">
      <calculatedColumnFormula>+Tabla134591011[[#This Row],[Física 
(E)]]/Tabla134591011[[#This Row],[Física
(C)]]</calculatedColumnFormula>
    </tableColumn>
    <tableColumn id="8" name="Financiero _x000a_(%) _x000a_H=F/D" dataDxfId="90">
      <calculatedColumnFormula>+Tabla134591011[[#This Row],[Financiera 
 (F)]]/Tabla134591011[[#This Row],[Financiera
(D)]]</calculatedColumnFormula>
    </tableColumn>
  </tableColumns>
  <tableStyleInfo name="Estilo de tabla 1" showFirstColumn="0" showLastColumn="0" showRowStripes="1" showColumnStripes="0"/>
</table>
</file>

<file path=xl/tables/table9.xml><?xml version="1.0" encoding="utf-8"?>
<table xmlns="http://schemas.openxmlformats.org/spreadsheetml/2006/main" id="11" name="Tabla13459101112" displayName="Tabla13459101112" ref="A28:J30" totalsRowShown="0" headerRowDxfId="89" dataDxfId="87" headerRowBorderDxfId="88" tableBorderDxfId="86" totalsRowBorderDxfId="85">
  <tableColumns count="10">
    <tableColumn id="1" name="Producto" dataDxfId="84"/>
    <tableColumn id="2" name="Indicador" dataDxfId="83"/>
    <tableColumn id="3" name="Física_x000a_(A)" dataDxfId="82"/>
    <tableColumn id="4" name="Financiera_x000a_(B)" dataDxfId="81"/>
    <tableColumn id="9" name="Física_x000a_(C)" dataDxfId="80"/>
    <tableColumn id="10" name="Financiera_x000a_(D)" dataDxfId="79"/>
    <tableColumn id="5" name="Física _x000a_(E)" dataDxfId="78"/>
    <tableColumn id="6" name="Financiera _x000a_ (F)" dataDxfId="77"/>
    <tableColumn id="7" name="Física _x000a_(%)_x000a_ G=E/C" dataDxfId="76">
      <calculatedColumnFormula>+Tabla13459101112[[#This Row],[Física 
(E)]]/Tabla13459101112[[#This Row],[Física
(C)]]</calculatedColumnFormula>
    </tableColumn>
    <tableColumn id="8" name="Financiero _x000a_(%) _x000a_H=F/D" dataDxfId="75">
      <calculatedColumnFormula>+Tabla13459101112[[#This Row],[Financiera 
 (F)]]/Tabla13459101112[[#This Row],[Financiera
(D)]]</calculatedColumnFormula>
    </tableColumn>
  </tableColumns>
  <tableStyleInfo name="Estilo de tabla 1" showFirstColumn="0" showLastColumn="0" showRowStripes="1" showColumnStripes="0"/>
</table>
</file>

<file path=xl/tables/table10.xml><?xml version="1.0" encoding="utf-8"?>
<table xmlns="http://schemas.openxmlformats.org/spreadsheetml/2006/main" id="12" name="Tabla1345910111213" displayName="Tabla1345910111213" ref="A28:J30" totalsRowShown="0" headerRowDxfId="74" dataDxfId="72" headerRowBorderDxfId="73" tableBorderDxfId="71" totalsRowBorderDxfId="70">
  <tableColumns count="10">
    <tableColumn id="1" name="Producto" dataDxfId="69"/>
    <tableColumn id="2" name="Indicador" dataDxfId="68"/>
    <tableColumn id="3" name="Física_x000a_(A)" dataDxfId="67"/>
    <tableColumn id="4" name="Financiera_x000a_(B)" dataDxfId="66"/>
    <tableColumn id="9" name="Física_x000a_(C)" dataDxfId="65"/>
    <tableColumn id="10" name="Financiera_x000a_(D)" dataDxfId="64"/>
    <tableColumn id="5" name="Física _x000a_(E)" dataDxfId="63"/>
    <tableColumn id="6" name="Financiera _x000a_ (F)" dataDxfId="62"/>
    <tableColumn id="7" name="Física _x000a_(%)_x000a_ G=E/C" dataDxfId="61">
      <calculatedColumnFormula>+Tabla1345910111213[[#This Row],[Física 
(E)]]/Tabla1345910111213[[#This Row],[Física
(C)]]</calculatedColumnFormula>
    </tableColumn>
    <tableColumn id="8" name="Financiero _x000a_(%) _x000a_H=F/D" dataDxfId="60">
      <calculatedColumnFormula>+Tabla1345910111213[[#This Row],[Financiera 
 (F)]]/Tabla1345910111213[[#This Row],[Financiera
(D)]]</calculatedColumnFormula>
    </tableColumn>
  </tableColumns>
  <tableStyleInfo name="Estilo de tabla 1" showFirstColumn="0" showLastColumn="0" showRowStripes="1" showColumnStripes="0"/>
</table>
</file>

<file path=xl/tables/table11.xml><?xml version="1.0" encoding="utf-8"?>
<table xmlns="http://schemas.openxmlformats.org/spreadsheetml/2006/main" id="14" name="Tabla13459101112131415" displayName="Tabla13459101112131415" ref="A28:J30" totalsRowShown="0" headerRowDxfId="59" dataDxfId="57" headerRowBorderDxfId="58" tableBorderDxfId="56" totalsRowBorderDxfId="55">
  <tableColumns count="10">
    <tableColumn id="1" name="Producto" dataDxfId="54"/>
    <tableColumn id="2" name="Indicador" dataDxfId="53"/>
    <tableColumn id="3" name="Física_x000a_(A)" dataDxfId="52"/>
    <tableColumn id="4" name="Financiera_x000a_(B)" dataDxfId="51"/>
    <tableColumn id="9" name="Física_x000a_(C)" dataDxfId="50"/>
    <tableColumn id="10" name="Financiera_x000a_(D)" dataDxfId="49"/>
    <tableColumn id="5" name="Física _x000a_(E)" dataDxfId="48"/>
    <tableColumn id="6" name="Financiera _x000a_ (F)" dataDxfId="47"/>
    <tableColumn id="7" name="Física _x000a_(%)_x000a_ G=E/C" dataDxfId="46">
      <calculatedColumnFormula>+Tabla13459101112131415[[#This Row],[Física 
(E)]]/Tabla13459101112131415[[#This Row],[Física
(C)]]</calculatedColumnFormula>
    </tableColumn>
    <tableColumn id="8" name="Financiero _x000a_(%) _x000a_H=F/D" dataDxfId="45">
      <calculatedColumnFormula>+Tabla13459101112131415[[#This Row],[Financiera 
 (F)]]/Tabla13459101112131415[[#This Row],[Financiera
(D)]]</calculatedColumnFormula>
    </tableColumn>
  </tableColumns>
  <tableStyleInfo name="Estilo de tabla 1" showFirstColumn="0" showLastColumn="0" showRowStripes="1" showColumnStripes="0"/>
</table>
</file>

<file path=xl/tables/table12.xml><?xml version="1.0" encoding="utf-8"?>
<table xmlns="http://schemas.openxmlformats.org/spreadsheetml/2006/main" id="15" name="Tabla1345910111213141516" displayName="Tabla1345910111213141516" ref="A28:J30" totalsRowShown="0" headerRowDxfId="44" dataDxfId="42" headerRowBorderDxfId="43" tableBorderDxfId="41" totalsRowBorderDxfId="40">
  <tableColumns count="10">
    <tableColumn id="1" name="Producto" dataDxfId="39"/>
    <tableColumn id="2" name="Indicador" dataDxfId="38"/>
    <tableColumn id="3" name="Física_x000a_(A)" dataDxfId="37"/>
    <tableColumn id="4" name="Financiera_x000a_(B)" dataDxfId="36"/>
    <tableColumn id="9" name="Física_x000a_(C)" dataDxfId="35"/>
    <tableColumn id="10" name="Financiera_x000a_(D)" dataDxfId="34"/>
    <tableColumn id="5" name="Física _x000a_(E)" dataDxfId="33"/>
    <tableColumn id="6" name="Financiera _x000a_ (F)" dataDxfId="32"/>
    <tableColumn id="7" name="Física _x000a_(%)_x000a_ G=E/C" dataDxfId="31">
      <calculatedColumnFormula>+Tabla1345910111213141516[[#This Row],[Física 
(E)]]/Tabla1345910111213141516[[#This Row],[Física
(C)]]</calculatedColumnFormula>
    </tableColumn>
    <tableColumn id="8" name="Financiero _x000a_(%) _x000a_H=F/D" dataDxfId="30">
      <calculatedColumnFormula>+Tabla1345910111213141516[[#This Row],[Financiera 
 (F)]]/Tabla1345910111213141516[[#This Row],[Financiera
(D)]]</calculatedColumnFormula>
    </tableColumn>
  </tableColumns>
  <tableStyleInfo name="Estilo de tabla 1" showFirstColumn="0" showLastColumn="0" showRowStripes="1" showColumnStripes="0"/>
</table>
</file>

<file path=xl/tables/table13.xml><?xml version="1.0" encoding="utf-8"?>
<table xmlns="http://schemas.openxmlformats.org/spreadsheetml/2006/main" id="16" name="Tabla134591011121314151617" displayName="Tabla134591011121314151617" ref="A28:J30" totalsRowShown="0" headerRowDxfId="29" dataDxfId="27" headerRowBorderDxfId="28" tableBorderDxfId="26" totalsRowBorderDxfId="25">
  <tableColumns count="10">
    <tableColumn id="1" name="Producto" dataDxfId="24"/>
    <tableColumn id="2" name="Indicador" dataDxfId="23"/>
    <tableColumn id="3" name="Física_x000a_(A)" dataDxfId="22"/>
    <tableColumn id="4" name="Financiera_x000a_(B)" dataDxfId="21"/>
    <tableColumn id="9" name="Física_x000a_(C)" dataDxfId="20"/>
    <tableColumn id="10" name="Financiera_x000a_(D)" dataDxfId="19"/>
    <tableColumn id="5" name="Física _x000a_(E)" dataDxfId="18"/>
    <tableColumn id="6" name="Financiera _x000a_ (F)" dataDxfId="17"/>
    <tableColumn id="7" name="Física _x000a_(%)_x000a_ G=E/C" dataDxfId="16">
      <calculatedColumnFormula>+Tabla134591011121314151617[[#This Row],[Física 
(E)]]/Tabla134591011121314151617[[#This Row],[Física
(C)]]</calculatedColumnFormula>
    </tableColumn>
    <tableColumn id="8" name="Financiero _x000a_(%) _x000a_H=F/D" dataDxfId="15">
      <calculatedColumnFormula>+Tabla134591011121314151617[[#This Row],[Financiera 
 (F)]]/Tabla134591011121314151617[[#This Row],[Financiera
(D)]]</calculatedColumnFormula>
    </tableColumn>
  </tableColumns>
  <tableStyleInfo name="Estilo de tabla 1" showFirstColumn="0" showLastColumn="0" showRowStripes="1" showColumnStripes="0"/>
</table>
</file>

<file path=xl/tables/table14.xml><?xml version="1.0" encoding="utf-8"?>
<table xmlns="http://schemas.openxmlformats.org/spreadsheetml/2006/main" id="17" name="Tabla13459101112131415161718" displayName="Tabla13459101112131415161718" ref="A28:J30"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calculatedColumnFormula>+Tabla13459101112131415161718[[#This Row],[Física 
(E)]]/Tabla13459101112131415161718[[#This Row],[Física
(C)]]</calculatedColumnFormula>
    </tableColumn>
    <tableColumn id="8" name="Financiero _x000a_(%) _x000a_H=F/D" dataDxfId="0">
      <calculatedColumnFormula>+Tabla13459101112131415161718[[#This Row],[Financiera 
 (F)]]/Tabla13459101112131415161718[[#This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K41"/>
  <sheetViews>
    <sheetView tabSelected="1" zoomScale="115" zoomScaleNormal="115" zoomScaleSheetLayoutView="130" zoomScalePageLayoutView="85" workbookViewId="0">
      <selection activeCell="B36" sqref="B36:J36"/>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89" t="s">
        <v>49</v>
      </c>
      <c r="C1" s="90"/>
      <c r="D1" s="90"/>
      <c r="E1" s="90"/>
      <c r="F1" s="90"/>
      <c r="G1" s="90"/>
      <c r="H1" s="90"/>
      <c r="I1" s="90"/>
      <c r="J1" s="91"/>
      <c r="K1" s="1"/>
    </row>
    <row r="2" spans="1:11" ht="30" customHeight="1" thickBot="1" x14ac:dyDescent="0.3">
      <c r="A2" s="26"/>
      <c r="B2" s="92" t="s">
        <v>0</v>
      </c>
      <c r="C2" s="93"/>
      <c r="D2" s="92" t="s">
        <v>1</v>
      </c>
      <c r="E2" s="93"/>
      <c r="F2" s="93"/>
      <c r="G2" s="93"/>
      <c r="H2" s="94"/>
      <c r="I2" s="2" t="s">
        <v>2</v>
      </c>
      <c r="J2" s="3" t="s">
        <v>3</v>
      </c>
      <c r="K2" s="1"/>
    </row>
    <row r="3" spans="1:11" ht="21.75" thickBot="1" x14ac:dyDescent="0.3">
      <c r="A3" s="27"/>
      <c r="B3" s="95" t="s">
        <v>4</v>
      </c>
      <c r="C3" s="96"/>
      <c r="D3" s="95"/>
      <c r="E3" s="96"/>
      <c r="F3" s="96"/>
      <c r="G3" s="96"/>
      <c r="H3" s="97"/>
      <c r="I3" s="31"/>
      <c r="J3" s="32"/>
      <c r="K3" s="1"/>
    </row>
    <row r="4" spans="1:11" x14ac:dyDescent="0.25">
      <c r="A4" s="98"/>
      <c r="B4" s="99"/>
      <c r="C4" s="99"/>
      <c r="D4" s="100"/>
      <c r="E4" s="100"/>
      <c r="F4" s="100"/>
      <c r="G4" s="100"/>
      <c r="H4" s="100"/>
      <c r="I4" s="99"/>
      <c r="J4" s="101"/>
      <c r="K4" s="1"/>
    </row>
    <row r="5" spans="1:11" ht="3" customHeight="1" x14ac:dyDescent="0.25">
      <c r="A5" s="102"/>
      <c r="B5" s="103"/>
      <c r="C5" s="103"/>
      <c r="D5" s="103"/>
      <c r="E5" s="103"/>
      <c r="F5" s="103"/>
      <c r="G5" s="103"/>
      <c r="H5" s="103"/>
      <c r="I5" s="103"/>
      <c r="J5" s="104"/>
      <c r="K5" s="1"/>
    </row>
    <row r="6" spans="1:11" ht="15.75" x14ac:dyDescent="0.25">
      <c r="A6" s="67" t="s">
        <v>54</v>
      </c>
      <c r="B6" s="68"/>
      <c r="C6" s="68"/>
      <c r="D6" s="68"/>
      <c r="E6" s="68"/>
      <c r="F6" s="68"/>
      <c r="G6" s="68"/>
      <c r="H6" s="68"/>
      <c r="I6" s="68"/>
      <c r="J6" s="69"/>
      <c r="K6" s="1"/>
    </row>
    <row r="7" spans="1:11" ht="15.75" x14ac:dyDescent="0.25">
      <c r="A7" s="62" t="s">
        <v>5</v>
      </c>
      <c r="B7" s="63"/>
      <c r="C7" s="63"/>
      <c r="D7" s="63"/>
      <c r="E7" s="63"/>
      <c r="F7" s="63"/>
      <c r="G7" s="63"/>
      <c r="H7" s="63"/>
      <c r="I7" s="63"/>
      <c r="J7" s="64"/>
      <c r="K7" s="1"/>
    </row>
    <row r="8" spans="1:11" x14ac:dyDescent="0.25">
      <c r="A8" s="4" t="s">
        <v>6</v>
      </c>
      <c r="B8" s="86" t="s">
        <v>57</v>
      </c>
      <c r="C8" s="87"/>
      <c r="D8" s="87"/>
      <c r="E8" s="87"/>
      <c r="F8" s="87"/>
      <c r="G8" s="87"/>
      <c r="H8" s="87"/>
      <c r="I8" s="87"/>
      <c r="J8" s="88"/>
      <c r="K8" s="1"/>
    </row>
    <row r="9" spans="1:11" ht="15" customHeight="1" x14ac:dyDescent="0.25">
      <c r="A9" s="28" t="s">
        <v>35</v>
      </c>
      <c r="B9" s="86" t="s">
        <v>51</v>
      </c>
      <c r="C9" s="87"/>
      <c r="D9" s="87"/>
      <c r="E9" s="87"/>
      <c r="F9" s="87"/>
      <c r="G9" s="87"/>
      <c r="H9" s="87"/>
      <c r="I9" s="87"/>
      <c r="J9" s="88"/>
      <c r="K9" s="1"/>
    </row>
    <row r="10" spans="1:11" x14ac:dyDescent="0.25">
      <c r="A10" s="28" t="s">
        <v>36</v>
      </c>
      <c r="B10" s="86" t="s">
        <v>51</v>
      </c>
      <c r="C10" s="87"/>
      <c r="D10" s="87"/>
      <c r="E10" s="87"/>
      <c r="F10" s="87"/>
      <c r="G10" s="87"/>
      <c r="H10" s="87"/>
      <c r="I10" s="87"/>
      <c r="J10" s="88"/>
      <c r="K10" s="1"/>
    </row>
    <row r="11" spans="1:11" ht="31.5" customHeight="1" x14ac:dyDescent="0.25">
      <c r="A11" s="4" t="s">
        <v>7</v>
      </c>
      <c r="B11" s="83" t="s">
        <v>59</v>
      </c>
      <c r="C11" s="83"/>
      <c r="D11" s="83"/>
      <c r="E11" s="83"/>
      <c r="F11" s="83"/>
      <c r="G11" s="83"/>
      <c r="H11" s="83"/>
      <c r="I11" s="83"/>
      <c r="J11" s="83"/>
    </row>
    <row r="12" spans="1:11" ht="41.25" customHeight="1" x14ac:dyDescent="0.25">
      <c r="A12" s="4" t="s">
        <v>8</v>
      </c>
      <c r="B12" s="83" t="s">
        <v>50</v>
      </c>
      <c r="C12" s="83"/>
      <c r="D12" s="83"/>
      <c r="E12" s="83"/>
      <c r="F12" s="83"/>
      <c r="G12" s="83"/>
      <c r="H12" s="83"/>
      <c r="I12" s="83"/>
      <c r="J12" s="83"/>
    </row>
    <row r="13" spans="1:11" ht="15.75" x14ac:dyDescent="0.25">
      <c r="A13" s="67" t="s">
        <v>9</v>
      </c>
      <c r="B13" s="68"/>
      <c r="C13" s="68"/>
      <c r="D13" s="68"/>
      <c r="E13" s="68"/>
      <c r="F13" s="68"/>
      <c r="G13" s="68"/>
      <c r="H13" s="68"/>
      <c r="I13" s="68"/>
      <c r="J13" s="69"/>
    </row>
    <row r="14" spans="1:11" ht="27.75" customHeight="1" x14ac:dyDescent="0.25">
      <c r="A14" s="4" t="s">
        <v>10</v>
      </c>
      <c r="B14" s="29">
        <f>_xlfn.NUMBERVALUE(LEFT($B$16,1))</f>
        <v>3</v>
      </c>
      <c r="C14" s="84" t="str">
        <f>IFERROR(VLOOKUP(B14,'[1]Validacion datos'!A2:B5,2,FALSE),"")</f>
        <v>DESARROLLO PRODUCTIVO</v>
      </c>
      <c r="D14" s="84"/>
      <c r="E14" s="84"/>
      <c r="F14" s="84"/>
      <c r="G14" s="84"/>
      <c r="H14" s="84"/>
      <c r="I14" s="84"/>
      <c r="J14" s="84"/>
    </row>
    <row r="15" spans="1:11" ht="26.25" customHeight="1" x14ac:dyDescent="0.25">
      <c r="A15" s="4" t="s">
        <v>11</v>
      </c>
      <c r="B15" s="7">
        <f>_xlfn.NUMBERVALUE(LEFT(B16,3))</f>
        <v>3.3</v>
      </c>
      <c r="C15" s="84" t="str">
        <f>IFERROR(VLOOKUP(B15,'[1]Validacion datos'!A8:B26,2,FALSE),"")</f>
        <v>Competitividad e innovavión en un ambiente favorable a la cooperación y la responsabilidad social</v>
      </c>
      <c r="D15" s="84"/>
      <c r="E15" s="84"/>
      <c r="F15" s="84"/>
      <c r="G15" s="84"/>
      <c r="H15" s="84"/>
      <c r="I15" s="84"/>
      <c r="J15" s="84"/>
    </row>
    <row r="16" spans="1:11" ht="31.5" customHeight="1" x14ac:dyDescent="0.25">
      <c r="A16" s="4" t="s">
        <v>12</v>
      </c>
      <c r="B16" s="8" t="s">
        <v>102</v>
      </c>
      <c r="C16" s="85"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5"/>
      <c r="E16" s="85"/>
      <c r="F16" s="85"/>
      <c r="G16" s="85"/>
      <c r="H16" s="85"/>
      <c r="I16" s="85"/>
      <c r="J16" s="85"/>
    </row>
    <row r="17" spans="1:11" ht="15.75" x14ac:dyDescent="0.25">
      <c r="A17" s="67" t="s">
        <v>13</v>
      </c>
      <c r="B17" s="68"/>
      <c r="C17" s="68"/>
      <c r="D17" s="68"/>
      <c r="E17" s="68"/>
      <c r="F17" s="68"/>
      <c r="G17" s="68"/>
      <c r="H17" s="68"/>
      <c r="I17" s="68"/>
      <c r="J17" s="69"/>
    </row>
    <row r="18" spans="1:11" ht="29.25" customHeight="1" x14ac:dyDescent="0.25">
      <c r="A18" s="4" t="s">
        <v>14</v>
      </c>
      <c r="B18" s="65" t="s">
        <v>95</v>
      </c>
      <c r="C18" s="65"/>
      <c r="D18" s="65"/>
      <c r="E18" s="65"/>
      <c r="F18" s="65"/>
      <c r="G18" s="65"/>
      <c r="H18" s="65"/>
      <c r="I18" s="65"/>
      <c r="J18" s="66"/>
    </row>
    <row r="19" spans="1:11" ht="54" customHeight="1" x14ac:dyDescent="0.25">
      <c r="A19" s="9" t="s">
        <v>15</v>
      </c>
      <c r="B19" s="65" t="s">
        <v>58</v>
      </c>
      <c r="C19" s="65"/>
      <c r="D19" s="65"/>
      <c r="E19" s="65"/>
      <c r="F19" s="65"/>
      <c r="G19" s="65"/>
      <c r="H19" s="65"/>
      <c r="I19" s="65"/>
      <c r="J19" s="66"/>
    </row>
    <row r="20" spans="1:11" ht="34.5" customHeight="1" x14ac:dyDescent="0.25">
      <c r="A20" s="9" t="s">
        <v>16</v>
      </c>
      <c r="B20" s="65" t="s">
        <v>64</v>
      </c>
      <c r="C20" s="65"/>
      <c r="D20" s="65"/>
      <c r="E20" s="65"/>
      <c r="F20" s="65"/>
      <c r="G20" s="65"/>
      <c r="H20" s="65"/>
      <c r="I20" s="65"/>
      <c r="J20" s="66"/>
    </row>
    <row r="21" spans="1:11" ht="35.25" customHeight="1" x14ac:dyDescent="0.25">
      <c r="A21" s="9" t="s">
        <v>37</v>
      </c>
      <c r="B21" s="65"/>
      <c r="C21" s="65"/>
      <c r="D21" s="65"/>
      <c r="E21" s="65"/>
      <c r="F21" s="65"/>
      <c r="G21" s="65"/>
      <c r="H21" s="65"/>
      <c r="I21" s="65"/>
      <c r="J21" s="66"/>
      <c r="K21" s="1"/>
    </row>
    <row r="22" spans="1:11" ht="15.75" x14ac:dyDescent="0.25">
      <c r="A22" s="67" t="s">
        <v>17</v>
      </c>
      <c r="B22" s="68"/>
      <c r="C22" s="68"/>
      <c r="D22" s="68"/>
      <c r="E22" s="68"/>
      <c r="F22" s="68"/>
      <c r="G22" s="68"/>
      <c r="H22" s="68"/>
      <c r="I22" s="68"/>
      <c r="J22" s="69"/>
    </row>
    <row r="23" spans="1:11" ht="15.75" x14ac:dyDescent="0.25">
      <c r="A23" s="62" t="s">
        <v>18</v>
      </c>
      <c r="B23" s="63"/>
      <c r="C23" s="63"/>
      <c r="D23" s="63"/>
      <c r="E23" s="63"/>
      <c r="F23" s="63"/>
      <c r="G23" s="63"/>
      <c r="H23" s="63"/>
      <c r="I23" s="63"/>
      <c r="J23" s="64"/>
      <c r="K23" s="1"/>
    </row>
    <row r="24" spans="1:11" ht="15" customHeight="1" x14ac:dyDescent="0.25">
      <c r="A24" s="70" t="s">
        <v>19</v>
      </c>
      <c r="B24" s="71"/>
      <c r="C24" s="72" t="s">
        <v>20</v>
      </c>
      <c r="D24" s="73"/>
      <c r="E24" s="73"/>
      <c r="F24" s="73" t="s">
        <v>21</v>
      </c>
      <c r="G24" s="73"/>
      <c r="H24" s="71"/>
      <c r="I24" s="72" t="s">
        <v>22</v>
      </c>
      <c r="J24" s="74"/>
    </row>
    <row r="25" spans="1:11" s="38" customFormat="1" x14ac:dyDescent="0.25">
      <c r="A25" s="75">
        <v>500000</v>
      </c>
      <c r="B25" s="76"/>
      <c r="C25" s="75">
        <v>500000</v>
      </c>
      <c r="D25" s="76"/>
      <c r="E25" s="77"/>
      <c r="F25" s="75">
        <v>493345</v>
      </c>
      <c r="G25" s="76"/>
      <c r="H25" s="77"/>
      <c r="I25" s="78">
        <f>+F25/C25</f>
        <v>0.98668999999999996</v>
      </c>
      <c r="J25" s="79"/>
      <c r="K25" s="37"/>
    </row>
    <row r="26" spans="1:11" ht="15.75" x14ac:dyDescent="0.25">
      <c r="A26" s="62" t="s">
        <v>23</v>
      </c>
      <c r="B26" s="63"/>
      <c r="C26" s="63"/>
      <c r="D26" s="63"/>
      <c r="E26" s="63"/>
      <c r="F26" s="63"/>
      <c r="G26" s="63"/>
      <c r="H26" s="63"/>
      <c r="I26" s="63"/>
      <c r="J26" s="64"/>
      <c r="K26" s="1"/>
    </row>
    <row r="27" spans="1:11" x14ac:dyDescent="0.25">
      <c r="A27" s="5"/>
      <c r="B27"/>
      <c r="C27" s="80" t="s">
        <v>48</v>
      </c>
      <c r="D27" s="81"/>
      <c r="E27" s="80" t="s">
        <v>107</v>
      </c>
      <c r="F27" s="81"/>
      <c r="G27" s="80" t="s">
        <v>108</v>
      </c>
      <c r="H27" s="80"/>
      <c r="I27" s="80" t="s">
        <v>24</v>
      </c>
      <c r="J27" s="82"/>
    </row>
    <row r="28" spans="1:11" ht="38.25" x14ac:dyDescent="0.25">
      <c r="A28" s="10" t="s">
        <v>25</v>
      </c>
      <c r="B28" s="11" t="s">
        <v>26</v>
      </c>
      <c r="C28" s="11" t="s">
        <v>38</v>
      </c>
      <c r="D28" s="11" t="s">
        <v>39</v>
      </c>
      <c r="E28" s="11" t="s">
        <v>42</v>
      </c>
      <c r="F28" s="11" t="s">
        <v>43</v>
      </c>
      <c r="G28" s="11" t="s">
        <v>44</v>
      </c>
      <c r="H28" s="11" t="s">
        <v>45</v>
      </c>
      <c r="I28" s="11" t="s">
        <v>46</v>
      </c>
      <c r="J28" s="12" t="s">
        <v>47</v>
      </c>
    </row>
    <row r="29" spans="1:11" ht="61.5" customHeight="1" x14ac:dyDescent="0.25">
      <c r="A29" s="13" t="s">
        <v>106</v>
      </c>
      <c r="B29" s="14" t="s">
        <v>61</v>
      </c>
      <c r="C29" s="33">
        <v>110</v>
      </c>
      <c r="D29" s="15">
        <v>575000</v>
      </c>
      <c r="E29" s="15">
        <v>40</v>
      </c>
      <c r="F29" s="15">
        <v>200000</v>
      </c>
      <c r="G29" s="16">
        <v>43</v>
      </c>
      <c r="H29" s="15">
        <v>0</v>
      </c>
      <c r="I29" s="17">
        <f>+Tabla17[[#This Row],[Física 
(E)]]/Tabla17[[#This Row],[Física
(C)]]</f>
        <v>1.075</v>
      </c>
      <c r="J29" s="18">
        <f>+Tabla17[[#This Row],[Financiera 
 (F)]]/Tabla17[[#This Row],[Financiera
(D)]]</f>
        <v>0</v>
      </c>
    </row>
    <row r="30" spans="1:11" x14ac:dyDescent="0.25">
      <c r="A30" s="19"/>
      <c r="B30" s="20"/>
      <c r="C30" s="21"/>
      <c r="D30" s="22"/>
      <c r="E30" s="22"/>
      <c r="F30" s="22"/>
      <c r="G30" s="23"/>
      <c r="H30" s="22"/>
      <c r="I30" s="17"/>
      <c r="J30" s="18"/>
    </row>
    <row r="31" spans="1:11" ht="15.75" x14ac:dyDescent="0.25">
      <c r="A31" s="67" t="s">
        <v>27</v>
      </c>
      <c r="B31" s="68"/>
      <c r="C31" s="68"/>
      <c r="D31" s="68"/>
      <c r="E31" s="68"/>
      <c r="F31" s="68"/>
      <c r="G31" s="68"/>
      <c r="H31" s="68"/>
      <c r="I31" s="68"/>
      <c r="J31" s="69"/>
    </row>
    <row r="32" spans="1:11" ht="15.75" x14ac:dyDescent="0.25">
      <c r="A32" s="62" t="s">
        <v>28</v>
      </c>
      <c r="B32" s="63"/>
      <c r="C32" s="63"/>
      <c r="D32" s="63"/>
      <c r="E32" s="63"/>
      <c r="F32" s="63"/>
      <c r="G32" s="63"/>
      <c r="H32" s="63"/>
      <c r="I32" s="63"/>
      <c r="J32" s="64"/>
      <c r="K32" s="1"/>
    </row>
    <row r="33" spans="1:11" x14ac:dyDescent="0.25">
      <c r="A33" s="24" t="s">
        <v>29</v>
      </c>
      <c r="B33" s="65" t="s">
        <v>62</v>
      </c>
      <c r="C33" s="65"/>
      <c r="D33" s="65"/>
      <c r="E33" s="65"/>
      <c r="F33" s="65"/>
      <c r="G33" s="65"/>
      <c r="H33" s="65"/>
      <c r="I33" s="65"/>
      <c r="J33" s="66"/>
    </row>
    <row r="34" spans="1:11" ht="30" x14ac:dyDescent="0.25">
      <c r="A34" s="24" t="s">
        <v>30</v>
      </c>
      <c r="B34" s="65" t="s">
        <v>63</v>
      </c>
      <c r="C34" s="65"/>
      <c r="D34" s="65"/>
      <c r="E34" s="65"/>
      <c r="F34" s="65"/>
      <c r="G34" s="65"/>
      <c r="H34" s="65"/>
      <c r="I34" s="65"/>
      <c r="J34" s="66"/>
    </row>
    <row r="35" spans="1:11" ht="80.25" customHeight="1" x14ac:dyDescent="0.25">
      <c r="A35" s="24" t="s">
        <v>31</v>
      </c>
      <c r="B35" s="65" t="s">
        <v>130</v>
      </c>
      <c r="C35" s="65"/>
      <c r="D35" s="65"/>
      <c r="E35" s="65"/>
      <c r="F35" s="65"/>
      <c r="G35" s="65"/>
      <c r="H35" s="65"/>
      <c r="I35" s="65"/>
      <c r="J35" s="66"/>
    </row>
    <row r="36" spans="1:11" ht="82.5" customHeight="1" x14ac:dyDescent="0.25">
      <c r="A36" s="24" t="s">
        <v>32</v>
      </c>
      <c r="B36" s="65" t="s">
        <v>124</v>
      </c>
      <c r="C36" s="65"/>
      <c r="D36" s="65"/>
      <c r="E36" s="65"/>
      <c r="F36" s="65"/>
      <c r="G36" s="65"/>
      <c r="H36" s="65"/>
      <c r="I36" s="65"/>
      <c r="J36" s="66"/>
    </row>
    <row r="37" spans="1:11" ht="15.75" x14ac:dyDescent="0.25">
      <c r="A37" s="67" t="s">
        <v>33</v>
      </c>
      <c r="B37" s="68"/>
      <c r="C37" s="68"/>
      <c r="D37" s="68"/>
      <c r="E37" s="68"/>
      <c r="F37" s="68"/>
      <c r="G37" s="68"/>
      <c r="H37" s="68"/>
      <c r="I37" s="68"/>
      <c r="J37" s="69"/>
    </row>
    <row r="38" spans="1:11" ht="15.75" x14ac:dyDescent="0.25">
      <c r="A38" s="55" t="s">
        <v>34</v>
      </c>
      <c r="B38" s="56"/>
      <c r="C38" s="56"/>
      <c r="D38" s="56"/>
      <c r="E38" s="56"/>
      <c r="F38" s="56"/>
      <c r="G38" s="56"/>
      <c r="H38" s="56"/>
      <c r="I38" s="56"/>
      <c r="J38" s="57"/>
      <c r="K38" s="1"/>
    </row>
    <row r="39" spans="1:11" ht="27.75" customHeight="1" x14ac:dyDescent="0.25">
      <c r="A39" s="58" t="s">
        <v>40</v>
      </c>
      <c r="B39" s="59"/>
      <c r="C39" s="59"/>
      <c r="D39" s="59"/>
      <c r="E39" s="59"/>
      <c r="F39" s="59"/>
      <c r="G39" s="59"/>
      <c r="H39" s="59"/>
      <c r="I39" s="59"/>
      <c r="J39" s="60"/>
    </row>
    <row r="40" spans="1:11" ht="27.75" customHeight="1" x14ac:dyDescent="0.25">
      <c r="A40" s="30"/>
      <c r="B40" s="30"/>
      <c r="C40" s="30"/>
      <c r="D40" s="30"/>
      <c r="E40" s="30"/>
      <c r="F40" s="30"/>
      <c r="G40" s="30"/>
      <c r="H40" s="30"/>
      <c r="I40" s="30"/>
      <c r="J40" s="30"/>
    </row>
    <row r="41" spans="1:11" ht="30.75" customHeight="1" x14ac:dyDescent="0.25">
      <c r="A41" s="61" t="s">
        <v>41</v>
      </c>
      <c r="B41" s="61"/>
      <c r="C41" s="61"/>
      <c r="D41" s="61"/>
      <c r="E41" s="61"/>
      <c r="F41" s="61"/>
      <c r="G41" s="61"/>
      <c r="H41" s="61"/>
      <c r="I41" s="61"/>
      <c r="J41" s="61"/>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1:J41"/>
    <mergeCell ref="A32:J32"/>
    <mergeCell ref="B33:J33"/>
    <mergeCell ref="B34:J34"/>
    <mergeCell ref="B35:J35"/>
    <mergeCell ref="B36:J36"/>
    <mergeCell ref="A37:J37"/>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5" fitToHeight="0"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K41"/>
  <sheetViews>
    <sheetView zoomScale="110" zoomScaleNormal="110" workbookViewId="0">
      <selection activeCell="K36" sqref="K36"/>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89" t="s">
        <v>49</v>
      </c>
      <c r="C1" s="90"/>
      <c r="D1" s="90"/>
      <c r="E1" s="90"/>
      <c r="F1" s="90"/>
      <c r="G1" s="90"/>
      <c r="H1" s="90"/>
      <c r="I1" s="90"/>
      <c r="J1" s="91"/>
      <c r="K1" s="1"/>
    </row>
    <row r="2" spans="1:11" ht="21.75" thickBot="1" x14ac:dyDescent="0.3">
      <c r="A2" s="26"/>
      <c r="B2" s="92" t="s">
        <v>0</v>
      </c>
      <c r="C2" s="93"/>
      <c r="D2" s="92" t="s">
        <v>1</v>
      </c>
      <c r="E2" s="93"/>
      <c r="F2" s="93"/>
      <c r="G2" s="93"/>
      <c r="H2" s="94"/>
      <c r="I2" s="2" t="s">
        <v>2</v>
      </c>
      <c r="J2" s="3" t="s">
        <v>3</v>
      </c>
      <c r="K2" s="1"/>
    </row>
    <row r="3" spans="1:11" ht="21.75" thickBot="1" x14ac:dyDescent="0.3">
      <c r="A3" s="27"/>
      <c r="B3" s="95" t="s">
        <v>4</v>
      </c>
      <c r="C3" s="96"/>
      <c r="D3" s="95"/>
      <c r="E3" s="96"/>
      <c r="F3" s="96"/>
      <c r="G3" s="96"/>
      <c r="H3" s="97"/>
      <c r="I3" s="31"/>
      <c r="J3" s="32"/>
      <c r="K3" s="1"/>
    </row>
    <row r="4" spans="1:11" x14ac:dyDescent="0.25">
      <c r="A4" s="98"/>
      <c r="B4" s="99"/>
      <c r="C4" s="99"/>
      <c r="D4" s="100"/>
      <c r="E4" s="100"/>
      <c r="F4" s="100"/>
      <c r="G4" s="100"/>
      <c r="H4" s="100"/>
      <c r="I4" s="99"/>
      <c r="J4" s="101"/>
      <c r="K4" s="1"/>
    </row>
    <row r="5" spans="1:11" ht="3" customHeight="1" x14ac:dyDescent="0.25">
      <c r="A5" s="102"/>
      <c r="B5" s="103"/>
      <c r="C5" s="103"/>
      <c r="D5" s="103"/>
      <c r="E5" s="103"/>
      <c r="F5" s="103"/>
      <c r="G5" s="103"/>
      <c r="H5" s="103"/>
      <c r="I5" s="103"/>
      <c r="J5" s="104"/>
      <c r="K5" s="1"/>
    </row>
    <row r="6" spans="1:11" ht="15.75" x14ac:dyDescent="0.25">
      <c r="A6" s="67" t="s">
        <v>54</v>
      </c>
      <c r="B6" s="68"/>
      <c r="C6" s="68"/>
      <c r="D6" s="68"/>
      <c r="E6" s="68"/>
      <c r="F6" s="68"/>
      <c r="G6" s="68"/>
      <c r="H6" s="68"/>
      <c r="I6" s="68"/>
      <c r="J6" s="69"/>
      <c r="K6" s="1"/>
    </row>
    <row r="7" spans="1:11" ht="15.75" x14ac:dyDescent="0.25">
      <c r="A7" s="62" t="s">
        <v>5</v>
      </c>
      <c r="B7" s="63"/>
      <c r="C7" s="63"/>
      <c r="D7" s="63"/>
      <c r="E7" s="63"/>
      <c r="F7" s="63"/>
      <c r="G7" s="63"/>
      <c r="H7" s="63"/>
      <c r="I7" s="63"/>
      <c r="J7" s="64"/>
      <c r="K7" s="1"/>
    </row>
    <row r="8" spans="1:11" x14ac:dyDescent="0.25">
      <c r="A8" s="4" t="s">
        <v>6</v>
      </c>
      <c r="B8" s="86" t="s">
        <v>57</v>
      </c>
      <c r="C8" s="87"/>
      <c r="D8" s="87"/>
      <c r="E8" s="87"/>
      <c r="F8" s="87"/>
      <c r="G8" s="87"/>
      <c r="H8" s="87"/>
      <c r="I8" s="87"/>
      <c r="J8" s="88"/>
      <c r="K8" s="1"/>
    </row>
    <row r="9" spans="1:11" ht="15" customHeight="1" x14ac:dyDescent="0.25">
      <c r="A9" s="28" t="s">
        <v>35</v>
      </c>
      <c r="B9" s="86" t="s">
        <v>51</v>
      </c>
      <c r="C9" s="87"/>
      <c r="D9" s="87"/>
      <c r="E9" s="87"/>
      <c r="F9" s="87"/>
      <c r="G9" s="87"/>
      <c r="H9" s="87"/>
      <c r="I9" s="87"/>
      <c r="J9" s="88"/>
      <c r="K9" s="1"/>
    </row>
    <row r="10" spans="1:11" x14ac:dyDescent="0.25">
      <c r="A10" s="28" t="s">
        <v>36</v>
      </c>
      <c r="B10" s="86" t="s">
        <v>51</v>
      </c>
      <c r="C10" s="87"/>
      <c r="D10" s="87"/>
      <c r="E10" s="87"/>
      <c r="F10" s="87"/>
      <c r="G10" s="87"/>
      <c r="H10" s="87"/>
      <c r="I10" s="87"/>
      <c r="J10" s="88"/>
      <c r="K10" s="1"/>
    </row>
    <row r="11" spans="1:11" ht="31.5" customHeight="1" x14ac:dyDescent="0.25">
      <c r="A11" s="4" t="s">
        <v>7</v>
      </c>
      <c r="B11" s="83" t="s">
        <v>59</v>
      </c>
      <c r="C11" s="83"/>
      <c r="D11" s="83"/>
      <c r="E11" s="83"/>
      <c r="F11" s="83"/>
      <c r="G11" s="83"/>
      <c r="H11" s="83"/>
      <c r="I11" s="83"/>
      <c r="J11" s="83"/>
    </row>
    <row r="12" spans="1:11" ht="41.25" customHeight="1" x14ac:dyDescent="0.25">
      <c r="A12" s="4" t="s">
        <v>8</v>
      </c>
      <c r="B12" s="83" t="s">
        <v>50</v>
      </c>
      <c r="C12" s="83"/>
      <c r="D12" s="83"/>
      <c r="E12" s="83"/>
      <c r="F12" s="83"/>
      <c r="G12" s="83"/>
      <c r="H12" s="83"/>
      <c r="I12" s="83"/>
      <c r="J12" s="83"/>
    </row>
    <row r="13" spans="1:11" ht="15.75" x14ac:dyDescent="0.25">
      <c r="A13" s="67" t="s">
        <v>9</v>
      </c>
      <c r="B13" s="68"/>
      <c r="C13" s="68"/>
      <c r="D13" s="68"/>
      <c r="E13" s="68"/>
      <c r="F13" s="68"/>
      <c r="G13" s="68"/>
      <c r="H13" s="68"/>
      <c r="I13" s="68"/>
      <c r="J13" s="69"/>
    </row>
    <row r="14" spans="1:11" ht="27.75" customHeight="1" x14ac:dyDescent="0.25">
      <c r="A14" s="4" t="s">
        <v>10</v>
      </c>
      <c r="B14" s="29">
        <f>_xlfn.NUMBERVALUE(LEFT($B$16,1))</f>
        <v>3</v>
      </c>
      <c r="C14" s="84" t="str">
        <f>IFERROR(VLOOKUP(B14,'[1]Validacion datos'!A2:B5,2,FALSE),"")</f>
        <v>DESARROLLO PRODUCTIVO</v>
      </c>
      <c r="D14" s="84"/>
      <c r="E14" s="84"/>
      <c r="F14" s="84"/>
      <c r="G14" s="84"/>
      <c r="H14" s="84"/>
      <c r="I14" s="84"/>
      <c r="J14" s="84"/>
    </row>
    <row r="15" spans="1:11" ht="26.25" customHeight="1" x14ac:dyDescent="0.25">
      <c r="A15" s="4" t="s">
        <v>11</v>
      </c>
      <c r="B15" s="7">
        <f>_xlfn.NUMBERVALUE(LEFT(B16,3))</f>
        <v>3.3</v>
      </c>
      <c r="C15" s="84" t="str">
        <f>IFERROR(VLOOKUP(B15,'[1]Validacion datos'!A8:B26,2,FALSE),"")</f>
        <v>Competitividad e innovavión en un ambiente favorable a la cooperación y la responsabilidad social</v>
      </c>
      <c r="D15" s="84"/>
      <c r="E15" s="84"/>
      <c r="F15" s="84"/>
      <c r="G15" s="84"/>
      <c r="H15" s="84"/>
      <c r="I15" s="84"/>
      <c r="J15" s="84"/>
    </row>
    <row r="16" spans="1:11" ht="32.25" customHeight="1" x14ac:dyDescent="0.25">
      <c r="A16" s="4" t="s">
        <v>12</v>
      </c>
      <c r="B16" s="8" t="s">
        <v>102</v>
      </c>
      <c r="C16" s="85"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5"/>
      <c r="E16" s="85"/>
      <c r="F16" s="85"/>
      <c r="G16" s="85"/>
      <c r="H16" s="85"/>
      <c r="I16" s="85"/>
      <c r="J16" s="85"/>
    </row>
    <row r="17" spans="1:11" ht="15.75" x14ac:dyDescent="0.25">
      <c r="A17" s="67" t="s">
        <v>13</v>
      </c>
      <c r="B17" s="68"/>
      <c r="C17" s="68"/>
      <c r="D17" s="68"/>
      <c r="E17" s="68"/>
      <c r="F17" s="68"/>
      <c r="G17" s="68"/>
      <c r="H17" s="68"/>
      <c r="I17" s="68"/>
      <c r="J17" s="69"/>
    </row>
    <row r="18" spans="1:11" ht="29.25" customHeight="1" x14ac:dyDescent="0.25">
      <c r="A18" s="4" t="s">
        <v>14</v>
      </c>
      <c r="B18" s="65" t="s">
        <v>95</v>
      </c>
      <c r="C18" s="65"/>
      <c r="D18" s="65"/>
      <c r="E18" s="65"/>
      <c r="F18" s="65"/>
      <c r="G18" s="65"/>
      <c r="H18" s="65"/>
      <c r="I18" s="65"/>
      <c r="J18" s="66"/>
    </row>
    <row r="19" spans="1:11" ht="73.5" customHeight="1" x14ac:dyDescent="0.25">
      <c r="A19" s="9" t="s">
        <v>15</v>
      </c>
      <c r="B19" s="65" t="s">
        <v>58</v>
      </c>
      <c r="C19" s="65"/>
      <c r="D19" s="65"/>
      <c r="E19" s="65"/>
      <c r="F19" s="65"/>
      <c r="G19" s="65"/>
      <c r="H19" s="65"/>
      <c r="I19" s="65"/>
      <c r="J19" s="66"/>
    </row>
    <row r="20" spans="1:11" ht="34.5" customHeight="1" x14ac:dyDescent="0.25">
      <c r="A20" s="9" t="s">
        <v>16</v>
      </c>
      <c r="B20" s="65" t="s">
        <v>64</v>
      </c>
      <c r="C20" s="65"/>
      <c r="D20" s="65"/>
      <c r="E20" s="65"/>
      <c r="F20" s="65"/>
      <c r="G20" s="65"/>
      <c r="H20" s="65"/>
      <c r="I20" s="65"/>
      <c r="J20" s="66"/>
    </row>
    <row r="21" spans="1:11" ht="35.25" customHeight="1" x14ac:dyDescent="0.25">
      <c r="A21" s="9" t="s">
        <v>37</v>
      </c>
      <c r="B21" s="65"/>
      <c r="C21" s="65"/>
      <c r="D21" s="65"/>
      <c r="E21" s="65"/>
      <c r="F21" s="65"/>
      <c r="G21" s="65"/>
      <c r="H21" s="65"/>
      <c r="I21" s="65"/>
      <c r="J21" s="66"/>
      <c r="K21" s="1"/>
    </row>
    <row r="22" spans="1:11" ht="15.75" x14ac:dyDescent="0.25">
      <c r="A22" s="67" t="s">
        <v>17</v>
      </c>
      <c r="B22" s="68"/>
      <c r="C22" s="68"/>
      <c r="D22" s="68"/>
      <c r="E22" s="68"/>
      <c r="F22" s="68"/>
      <c r="G22" s="68"/>
      <c r="H22" s="68"/>
      <c r="I22" s="68"/>
      <c r="J22" s="69"/>
    </row>
    <row r="23" spans="1:11" ht="15.75" x14ac:dyDescent="0.25">
      <c r="A23" s="62" t="s">
        <v>18</v>
      </c>
      <c r="B23" s="63"/>
      <c r="C23" s="63"/>
      <c r="D23" s="63"/>
      <c r="E23" s="63"/>
      <c r="F23" s="63"/>
      <c r="G23" s="63"/>
      <c r="H23" s="63"/>
      <c r="I23" s="63"/>
      <c r="J23" s="64"/>
      <c r="K23" s="1"/>
    </row>
    <row r="24" spans="1:11" ht="15" customHeight="1" x14ac:dyDescent="0.25">
      <c r="A24" s="70" t="s">
        <v>19</v>
      </c>
      <c r="B24" s="71"/>
      <c r="C24" s="72" t="s">
        <v>20</v>
      </c>
      <c r="D24" s="73"/>
      <c r="E24" s="73"/>
      <c r="F24" s="73" t="s">
        <v>21</v>
      </c>
      <c r="G24" s="73"/>
      <c r="H24" s="71"/>
      <c r="I24" s="72" t="s">
        <v>22</v>
      </c>
      <c r="J24" s="74"/>
    </row>
    <row r="25" spans="1:11" s="38" customFormat="1" x14ac:dyDescent="0.25">
      <c r="A25" s="105">
        <v>17500000</v>
      </c>
      <c r="B25" s="106"/>
      <c r="C25" s="75">
        <v>17500000</v>
      </c>
      <c r="D25" s="76"/>
      <c r="E25" s="77"/>
      <c r="F25" s="75">
        <v>110956.6</v>
      </c>
      <c r="G25" s="76"/>
      <c r="H25" s="77"/>
      <c r="I25" s="78">
        <f>+F25/C25</f>
        <v>6.3403771428571431E-3</v>
      </c>
      <c r="J25" s="79"/>
      <c r="K25" s="37"/>
    </row>
    <row r="26" spans="1:11" ht="15.75" x14ac:dyDescent="0.25">
      <c r="A26" s="62" t="s">
        <v>23</v>
      </c>
      <c r="B26" s="63"/>
      <c r="C26" s="63"/>
      <c r="D26" s="63"/>
      <c r="E26" s="63"/>
      <c r="F26" s="63"/>
      <c r="G26" s="63"/>
      <c r="H26" s="63"/>
      <c r="I26" s="63"/>
      <c r="J26" s="64"/>
      <c r="K26" s="1"/>
    </row>
    <row r="27" spans="1:11" ht="15" customHeight="1" x14ac:dyDescent="0.25">
      <c r="A27" s="5"/>
      <c r="B27"/>
      <c r="C27" s="80" t="s">
        <v>48</v>
      </c>
      <c r="D27" s="81"/>
      <c r="E27" s="80" t="s">
        <v>107</v>
      </c>
      <c r="F27" s="81"/>
      <c r="G27" s="80" t="s">
        <v>108</v>
      </c>
      <c r="H27" s="80"/>
      <c r="I27" s="80" t="s">
        <v>24</v>
      </c>
      <c r="J27" s="82"/>
    </row>
    <row r="28" spans="1:11" ht="38.25" x14ac:dyDescent="0.25">
      <c r="A28" s="10" t="s">
        <v>25</v>
      </c>
      <c r="B28" s="11" t="s">
        <v>26</v>
      </c>
      <c r="C28" s="11" t="s">
        <v>38</v>
      </c>
      <c r="D28" s="11" t="s">
        <v>39</v>
      </c>
      <c r="E28" s="11" t="s">
        <v>42</v>
      </c>
      <c r="F28" s="11" t="s">
        <v>43</v>
      </c>
      <c r="G28" s="11" t="s">
        <v>44</v>
      </c>
      <c r="H28" s="11" t="s">
        <v>45</v>
      </c>
      <c r="I28" s="11" t="s">
        <v>46</v>
      </c>
      <c r="J28" s="12" t="s">
        <v>47</v>
      </c>
    </row>
    <row r="29" spans="1:11" ht="48" x14ac:dyDescent="0.25">
      <c r="A29" s="13" t="s">
        <v>109</v>
      </c>
      <c r="B29" s="14" t="s">
        <v>93</v>
      </c>
      <c r="C29" s="33">
        <v>14500</v>
      </c>
      <c r="D29" s="15">
        <v>12100000</v>
      </c>
      <c r="E29" s="15">
        <v>500</v>
      </c>
      <c r="F29" s="15">
        <v>100000</v>
      </c>
      <c r="G29" s="16">
        <v>0</v>
      </c>
      <c r="H29" s="15">
        <v>106320</v>
      </c>
      <c r="I29" s="17">
        <f>+Tabla176[[#This Row],[Física 
(E)]]/Tabla176[[#This Row],[Física
(C)]]</f>
        <v>0</v>
      </c>
      <c r="J29" s="18">
        <f>Tabla176[[#This Row],[Financiera 
 (F)]]/Tabla176[[#This Row],[Financiera
(D)]]</f>
        <v>1.0631999999999999</v>
      </c>
    </row>
    <row r="30" spans="1:11" x14ac:dyDescent="0.25">
      <c r="A30" s="19"/>
      <c r="B30" s="20"/>
      <c r="C30" s="21"/>
      <c r="D30" s="22"/>
      <c r="E30" s="22"/>
      <c r="F30" s="22"/>
      <c r="G30" s="23"/>
      <c r="H30" s="22"/>
      <c r="I30" s="17" t="e">
        <f>+Tabla176[[#This Row],[Física 
(E)]]/Tabla176[[#This Row],[Física
(C)]]</f>
        <v>#DIV/0!</v>
      </c>
      <c r="J30" s="18" t="e">
        <f>Tabla176[[#This Row],[Financiera 
 (F)]]/Tabla176[[#This Row],[Financiera
(D)]]</f>
        <v>#DIV/0!</v>
      </c>
    </row>
    <row r="31" spans="1:11" ht="15.75" x14ac:dyDescent="0.25">
      <c r="A31" s="67" t="s">
        <v>27</v>
      </c>
      <c r="B31" s="68"/>
      <c r="C31" s="68"/>
      <c r="D31" s="68"/>
      <c r="E31" s="68"/>
      <c r="F31" s="68"/>
      <c r="G31" s="68"/>
      <c r="H31" s="68"/>
      <c r="I31" s="68"/>
      <c r="J31" s="69"/>
    </row>
    <row r="32" spans="1:11" ht="15.75" x14ac:dyDescent="0.25">
      <c r="A32" s="62" t="s">
        <v>28</v>
      </c>
      <c r="B32" s="63"/>
      <c r="C32" s="63"/>
      <c r="D32" s="63"/>
      <c r="E32" s="63"/>
      <c r="F32" s="63"/>
      <c r="G32" s="63"/>
      <c r="H32" s="63"/>
      <c r="I32" s="63"/>
      <c r="J32" s="64"/>
      <c r="K32" s="1"/>
    </row>
    <row r="33" spans="1:11" x14ac:dyDescent="0.25">
      <c r="A33" s="24" t="s">
        <v>29</v>
      </c>
      <c r="B33" s="65" t="s">
        <v>66</v>
      </c>
      <c r="C33" s="65"/>
      <c r="D33" s="65"/>
      <c r="E33" s="65"/>
      <c r="F33" s="65"/>
      <c r="G33" s="65"/>
      <c r="H33" s="65"/>
      <c r="I33" s="65"/>
      <c r="J33" s="66"/>
    </row>
    <row r="34" spans="1:11" ht="30" x14ac:dyDescent="0.25">
      <c r="A34" s="24" t="s">
        <v>30</v>
      </c>
      <c r="B34" s="65" t="s">
        <v>65</v>
      </c>
      <c r="C34" s="65"/>
      <c r="D34" s="65"/>
      <c r="E34" s="65"/>
      <c r="F34" s="65"/>
      <c r="G34" s="65"/>
      <c r="H34" s="65"/>
      <c r="I34" s="65"/>
      <c r="J34" s="66"/>
    </row>
    <row r="35" spans="1:11" ht="80.25" customHeight="1" x14ac:dyDescent="0.25">
      <c r="A35" s="24" t="s">
        <v>31</v>
      </c>
      <c r="B35" s="65"/>
      <c r="C35" s="65"/>
      <c r="D35" s="65"/>
      <c r="E35" s="65"/>
      <c r="F35" s="65"/>
      <c r="G35" s="65"/>
      <c r="H35" s="65"/>
      <c r="I35" s="65"/>
      <c r="J35" s="66"/>
    </row>
    <row r="36" spans="1:11" ht="62.25" customHeight="1" x14ac:dyDescent="0.25">
      <c r="A36" s="40" t="s">
        <v>32</v>
      </c>
      <c r="B36" s="65" t="s">
        <v>131</v>
      </c>
      <c r="C36" s="65"/>
      <c r="D36" s="65"/>
      <c r="E36" s="65"/>
      <c r="F36" s="65"/>
      <c r="G36" s="65"/>
      <c r="H36" s="65"/>
      <c r="I36" s="65"/>
      <c r="J36" s="66"/>
    </row>
    <row r="37" spans="1:11" ht="15.75" x14ac:dyDescent="0.25">
      <c r="A37" s="67" t="s">
        <v>33</v>
      </c>
      <c r="B37" s="68"/>
      <c r="C37" s="68"/>
      <c r="D37" s="68"/>
      <c r="E37" s="68"/>
      <c r="F37" s="68"/>
      <c r="G37" s="68"/>
      <c r="H37" s="68"/>
      <c r="I37" s="68"/>
      <c r="J37" s="69"/>
    </row>
    <row r="38" spans="1:11" ht="15.75" x14ac:dyDescent="0.25">
      <c r="A38" s="55" t="s">
        <v>34</v>
      </c>
      <c r="B38" s="56"/>
      <c r="C38" s="56"/>
      <c r="D38" s="56"/>
      <c r="E38" s="56"/>
      <c r="F38" s="56"/>
      <c r="G38" s="56"/>
      <c r="H38" s="56"/>
      <c r="I38" s="56"/>
      <c r="J38" s="57"/>
      <c r="K38" s="1"/>
    </row>
    <row r="39" spans="1:11" ht="27.75" customHeight="1" x14ac:dyDescent="0.25">
      <c r="A39" s="58" t="s">
        <v>40</v>
      </c>
      <c r="B39" s="59"/>
      <c r="C39" s="59"/>
      <c r="D39" s="59"/>
      <c r="E39" s="59"/>
      <c r="F39" s="59"/>
      <c r="G39" s="59"/>
      <c r="H39" s="59"/>
      <c r="I39" s="59"/>
      <c r="J39" s="60"/>
    </row>
    <row r="40" spans="1:11" ht="27.75" customHeight="1" x14ac:dyDescent="0.25">
      <c r="A40" s="30"/>
      <c r="B40" s="30"/>
      <c r="C40" s="30"/>
      <c r="D40" s="30"/>
      <c r="E40" s="30"/>
      <c r="F40" s="30"/>
      <c r="G40" s="30"/>
      <c r="H40" s="30"/>
      <c r="I40" s="30"/>
      <c r="J40" s="30"/>
    </row>
    <row r="41" spans="1:11" ht="30.75" customHeight="1" x14ac:dyDescent="0.25">
      <c r="A41" s="61" t="s">
        <v>41</v>
      </c>
      <c r="B41" s="61"/>
      <c r="C41" s="61"/>
      <c r="D41" s="61"/>
      <c r="E41" s="61"/>
      <c r="F41" s="61"/>
      <c r="G41" s="61"/>
      <c r="H41" s="61"/>
      <c r="I41" s="61"/>
      <c r="J41" s="61"/>
    </row>
  </sheetData>
  <mergeCells count="48">
    <mergeCell ref="A38:J38"/>
    <mergeCell ref="A39:J39"/>
    <mergeCell ref="A41:J41"/>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E29:F30 F28"/>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5" fitToHeight="0"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K41"/>
  <sheetViews>
    <sheetView view="pageBreakPreview" zoomScaleNormal="40" zoomScaleSheetLayoutView="100" workbookViewId="0">
      <selection activeCell="K35" sqref="K35"/>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89" t="s">
        <v>49</v>
      </c>
      <c r="C1" s="90"/>
      <c r="D1" s="90"/>
      <c r="E1" s="90"/>
      <c r="F1" s="90"/>
      <c r="G1" s="90"/>
      <c r="H1" s="90"/>
      <c r="I1" s="90"/>
      <c r="J1" s="91"/>
      <c r="K1" s="1"/>
    </row>
    <row r="2" spans="1:11" ht="21.75" thickBot="1" x14ac:dyDescent="0.3">
      <c r="A2" s="26"/>
      <c r="B2" s="92" t="s">
        <v>0</v>
      </c>
      <c r="C2" s="93"/>
      <c r="D2" s="92" t="s">
        <v>1</v>
      </c>
      <c r="E2" s="93"/>
      <c r="F2" s="93"/>
      <c r="G2" s="93"/>
      <c r="H2" s="94"/>
      <c r="I2" s="2" t="s">
        <v>2</v>
      </c>
      <c r="J2" s="3" t="s">
        <v>3</v>
      </c>
      <c r="K2" s="1"/>
    </row>
    <row r="3" spans="1:11" ht="21.75" thickBot="1" x14ac:dyDescent="0.3">
      <c r="A3" s="27"/>
      <c r="B3" s="95" t="s">
        <v>4</v>
      </c>
      <c r="C3" s="96"/>
      <c r="D3" s="95"/>
      <c r="E3" s="96"/>
      <c r="F3" s="96"/>
      <c r="G3" s="96"/>
      <c r="H3" s="97"/>
      <c r="I3" s="31"/>
      <c r="J3" s="32"/>
      <c r="K3" s="1"/>
    </row>
    <row r="4" spans="1:11" x14ac:dyDescent="0.25">
      <c r="A4" s="98"/>
      <c r="B4" s="99"/>
      <c r="C4" s="99"/>
      <c r="D4" s="100"/>
      <c r="E4" s="100"/>
      <c r="F4" s="100"/>
      <c r="G4" s="100"/>
      <c r="H4" s="100"/>
      <c r="I4" s="99"/>
      <c r="J4" s="101"/>
      <c r="K4" s="1"/>
    </row>
    <row r="5" spans="1:11" ht="3" customHeight="1" x14ac:dyDescent="0.25">
      <c r="A5" s="102"/>
      <c r="B5" s="103"/>
      <c r="C5" s="103"/>
      <c r="D5" s="103"/>
      <c r="E5" s="103"/>
      <c r="F5" s="103"/>
      <c r="G5" s="103"/>
      <c r="H5" s="103"/>
      <c r="I5" s="103"/>
      <c r="J5" s="104"/>
      <c r="K5" s="1"/>
    </row>
    <row r="6" spans="1:11" ht="15.75" x14ac:dyDescent="0.25">
      <c r="A6" s="67" t="s">
        <v>54</v>
      </c>
      <c r="B6" s="68"/>
      <c r="C6" s="68"/>
      <c r="D6" s="68"/>
      <c r="E6" s="68"/>
      <c r="F6" s="68"/>
      <c r="G6" s="68"/>
      <c r="H6" s="68"/>
      <c r="I6" s="68"/>
      <c r="J6" s="69"/>
      <c r="K6" s="1"/>
    </row>
    <row r="7" spans="1:11" ht="15.75" x14ac:dyDescent="0.25">
      <c r="A7" s="62" t="s">
        <v>5</v>
      </c>
      <c r="B7" s="63"/>
      <c r="C7" s="63"/>
      <c r="D7" s="63"/>
      <c r="E7" s="63"/>
      <c r="F7" s="63"/>
      <c r="G7" s="63"/>
      <c r="H7" s="63"/>
      <c r="I7" s="63"/>
      <c r="J7" s="64"/>
      <c r="K7" s="1"/>
    </row>
    <row r="8" spans="1:11" x14ac:dyDescent="0.25">
      <c r="A8" s="4" t="s">
        <v>6</v>
      </c>
      <c r="B8" s="86" t="s">
        <v>57</v>
      </c>
      <c r="C8" s="87"/>
      <c r="D8" s="87"/>
      <c r="E8" s="87"/>
      <c r="F8" s="87"/>
      <c r="G8" s="87"/>
      <c r="H8" s="87"/>
      <c r="I8" s="87"/>
      <c r="J8" s="88"/>
      <c r="K8" s="1"/>
    </row>
    <row r="9" spans="1:11" ht="15" customHeight="1" x14ac:dyDescent="0.25">
      <c r="A9" s="28" t="s">
        <v>35</v>
      </c>
      <c r="B9" s="86" t="s">
        <v>51</v>
      </c>
      <c r="C9" s="87"/>
      <c r="D9" s="87"/>
      <c r="E9" s="87"/>
      <c r="F9" s="87"/>
      <c r="G9" s="87"/>
      <c r="H9" s="87"/>
      <c r="I9" s="87"/>
      <c r="J9" s="88"/>
      <c r="K9" s="1"/>
    </row>
    <row r="10" spans="1:11" x14ac:dyDescent="0.25">
      <c r="A10" s="28" t="s">
        <v>36</v>
      </c>
      <c r="B10" s="86" t="s">
        <v>51</v>
      </c>
      <c r="C10" s="87"/>
      <c r="D10" s="87"/>
      <c r="E10" s="87"/>
      <c r="F10" s="87"/>
      <c r="G10" s="87"/>
      <c r="H10" s="87"/>
      <c r="I10" s="87"/>
      <c r="J10" s="88"/>
      <c r="K10" s="1"/>
    </row>
    <row r="11" spans="1:11" ht="31.5" customHeight="1" x14ac:dyDescent="0.25">
      <c r="A11" s="4" t="s">
        <v>7</v>
      </c>
      <c r="B11" s="83" t="s">
        <v>59</v>
      </c>
      <c r="C11" s="83"/>
      <c r="D11" s="83"/>
      <c r="E11" s="83"/>
      <c r="F11" s="83"/>
      <c r="G11" s="83"/>
      <c r="H11" s="83"/>
      <c r="I11" s="83"/>
      <c r="J11" s="83"/>
    </row>
    <row r="12" spans="1:11" ht="41.25" customHeight="1" x14ac:dyDescent="0.25">
      <c r="A12" s="4" t="s">
        <v>8</v>
      </c>
      <c r="B12" s="83" t="s">
        <v>50</v>
      </c>
      <c r="C12" s="83"/>
      <c r="D12" s="83"/>
      <c r="E12" s="83"/>
      <c r="F12" s="83"/>
      <c r="G12" s="83"/>
      <c r="H12" s="83"/>
      <c r="I12" s="83"/>
      <c r="J12" s="83"/>
    </row>
    <row r="13" spans="1:11" ht="15.75" x14ac:dyDescent="0.25">
      <c r="A13" s="67" t="s">
        <v>9</v>
      </c>
      <c r="B13" s="68"/>
      <c r="C13" s="68"/>
      <c r="D13" s="68"/>
      <c r="E13" s="68"/>
      <c r="F13" s="68"/>
      <c r="G13" s="68"/>
      <c r="H13" s="68"/>
      <c r="I13" s="68"/>
      <c r="J13" s="69"/>
    </row>
    <row r="14" spans="1:11" ht="27.75" customHeight="1" x14ac:dyDescent="0.25">
      <c r="A14" s="4" t="s">
        <v>10</v>
      </c>
      <c r="B14" s="29">
        <f>_xlfn.NUMBERVALUE(LEFT($B$16,1))</f>
        <v>3</v>
      </c>
      <c r="C14" s="84" t="str">
        <f>IFERROR(VLOOKUP(B14,'[1]Validacion datos'!A2:B5,2,FALSE),"")</f>
        <v>DESARROLLO PRODUCTIVO</v>
      </c>
      <c r="D14" s="84"/>
      <c r="E14" s="84"/>
      <c r="F14" s="84"/>
      <c r="G14" s="84"/>
      <c r="H14" s="84"/>
      <c r="I14" s="84"/>
      <c r="J14" s="84"/>
    </row>
    <row r="15" spans="1:11" ht="26.25" customHeight="1" x14ac:dyDescent="0.25">
      <c r="A15" s="4" t="s">
        <v>11</v>
      </c>
      <c r="B15" s="7">
        <f>_xlfn.NUMBERVALUE(LEFT(B16,3))</f>
        <v>3.3</v>
      </c>
      <c r="C15" s="84" t="str">
        <f>IFERROR(VLOOKUP(B15,'[1]Validacion datos'!A8:B26,2,FALSE),"")</f>
        <v>Competitividad e innovavión en un ambiente favorable a la cooperación y la responsabilidad social</v>
      </c>
      <c r="D15" s="84"/>
      <c r="E15" s="84"/>
      <c r="F15" s="84"/>
      <c r="G15" s="84"/>
      <c r="H15" s="84"/>
      <c r="I15" s="84"/>
      <c r="J15" s="84"/>
    </row>
    <row r="16" spans="1:11" ht="35.25" customHeight="1" x14ac:dyDescent="0.25">
      <c r="A16" s="4" t="s">
        <v>12</v>
      </c>
      <c r="B16" s="8" t="s">
        <v>102</v>
      </c>
      <c r="C16" s="85"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5"/>
      <c r="E16" s="85"/>
      <c r="F16" s="85"/>
      <c r="G16" s="85"/>
      <c r="H16" s="85"/>
      <c r="I16" s="85"/>
      <c r="J16" s="85"/>
    </row>
    <row r="17" spans="1:11" ht="15.75" x14ac:dyDescent="0.25">
      <c r="A17" s="67" t="s">
        <v>13</v>
      </c>
      <c r="B17" s="68"/>
      <c r="C17" s="68"/>
      <c r="D17" s="68"/>
      <c r="E17" s="68"/>
      <c r="F17" s="68"/>
      <c r="G17" s="68"/>
      <c r="H17" s="68"/>
      <c r="I17" s="68"/>
      <c r="J17" s="69"/>
    </row>
    <row r="18" spans="1:11" ht="29.25" customHeight="1" x14ac:dyDescent="0.25">
      <c r="A18" s="4" t="s">
        <v>14</v>
      </c>
      <c r="B18" s="65" t="s">
        <v>95</v>
      </c>
      <c r="C18" s="65"/>
      <c r="D18" s="65"/>
      <c r="E18" s="65"/>
      <c r="F18" s="65"/>
      <c r="G18" s="65"/>
      <c r="H18" s="65"/>
      <c r="I18" s="65"/>
      <c r="J18" s="66"/>
    </row>
    <row r="19" spans="1:11" ht="73.5" customHeight="1" x14ac:dyDescent="0.25">
      <c r="A19" s="9" t="s">
        <v>15</v>
      </c>
      <c r="B19" s="65" t="s">
        <v>58</v>
      </c>
      <c r="C19" s="65"/>
      <c r="D19" s="65"/>
      <c r="E19" s="65"/>
      <c r="F19" s="65"/>
      <c r="G19" s="65"/>
      <c r="H19" s="65"/>
      <c r="I19" s="65"/>
      <c r="J19" s="66"/>
    </row>
    <row r="20" spans="1:11" ht="34.5" customHeight="1" x14ac:dyDescent="0.25">
      <c r="A20" s="9" t="s">
        <v>16</v>
      </c>
      <c r="B20" s="65" t="s">
        <v>64</v>
      </c>
      <c r="C20" s="65"/>
      <c r="D20" s="65"/>
      <c r="E20" s="65"/>
      <c r="F20" s="65"/>
      <c r="G20" s="65"/>
      <c r="H20" s="65"/>
      <c r="I20" s="65"/>
      <c r="J20" s="66"/>
    </row>
    <row r="21" spans="1:11" ht="35.25" customHeight="1" x14ac:dyDescent="0.25">
      <c r="A21" s="9" t="s">
        <v>37</v>
      </c>
      <c r="B21" s="65"/>
      <c r="C21" s="65"/>
      <c r="D21" s="65"/>
      <c r="E21" s="65"/>
      <c r="F21" s="65"/>
      <c r="G21" s="65"/>
      <c r="H21" s="65"/>
      <c r="I21" s="65"/>
      <c r="J21" s="66"/>
      <c r="K21" s="1"/>
    </row>
    <row r="22" spans="1:11" ht="15.75" x14ac:dyDescent="0.25">
      <c r="A22" s="67" t="s">
        <v>17</v>
      </c>
      <c r="B22" s="68"/>
      <c r="C22" s="68"/>
      <c r="D22" s="68"/>
      <c r="E22" s="68"/>
      <c r="F22" s="68"/>
      <c r="G22" s="68"/>
      <c r="H22" s="68"/>
      <c r="I22" s="68"/>
      <c r="J22" s="69"/>
    </row>
    <row r="23" spans="1:11" ht="15.75" x14ac:dyDescent="0.25">
      <c r="A23" s="62" t="s">
        <v>18</v>
      </c>
      <c r="B23" s="63"/>
      <c r="C23" s="63"/>
      <c r="D23" s="63"/>
      <c r="E23" s="63"/>
      <c r="F23" s="63"/>
      <c r="G23" s="63"/>
      <c r="H23" s="63"/>
      <c r="I23" s="63"/>
      <c r="J23" s="64"/>
      <c r="K23" s="1"/>
    </row>
    <row r="24" spans="1:11" ht="15" customHeight="1" x14ac:dyDescent="0.25">
      <c r="A24" s="70" t="s">
        <v>19</v>
      </c>
      <c r="B24" s="71"/>
      <c r="C24" s="72" t="s">
        <v>20</v>
      </c>
      <c r="D24" s="73"/>
      <c r="E24" s="73"/>
      <c r="F24" s="73" t="s">
        <v>21</v>
      </c>
      <c r="G24" s="73"/>
      <c r="H24" s="71"/>
      <c r="I24" s="72" t="s">
        <v>22</v>
      </c>
      <c r="J24" s="74"/>
    </row>
    <row r="25" spans="1:11" s="38" customFormat="1" x14ac:dyDescent="0.25">
      <c r="A25" s="105">
        <v>500000</v>
      </c>
      <c r="B25" s="106"/>
      <c r="C25" s="75">
        <v>500000</v>
      </c>
      <c r="D25" s="76"/>
      <c r="E25" s="77"/>
      <c r="F25" s="75">
        <v>18097.5</v>
      </c>
      <c r="G25" s="76"/>
      <c r="H25" s="77"/>
      <c r="I25" s="78">
        <f>+F25/C25</f>
        <v>3.6194999999999998E-2</v>
      </c>
      <c r="J25" s="79"/>
      <c r="K25" s="37"/>
    </row>
    <row r="26" spans="1:11" ht="15.75" x14ac:dyDescent="0.25">
      <c r="A26" s="62" t="s">
        <v>23</v>
      </c>
      <c r="B26" s="63"/>
      <c r="C26" s="63"/>
      <c r="D26" s="63"/>
      <c r="E26" s="63"/>
      <c r="F26" s="63"/>
      <c r="G26" s="63"/>
      <c r="H26" s="63"/>
      <c r="I26" s="63"/>
      <c r="J26" s="64"/>
      <c r="K26" s="1"/>
    </row>
    <row r="27" spans="1:11" ht="15" customHeight="1" x14ac:dyDescent="0.25">
      <c r="A27" s="5"/>
      <c r="B27"/>
      <c r="C27" s="80" t="s">
        <v>48</v>
      </c>
      <c r="D27" s="81"/>
      <c r="E27" s="80" t="s">
        <v>107</v>
      </c>
      <c r="F27" s="81"/>
      <c r="G27" s="80" t="s">
        <v>108</v>
      </c>
      <c r="H27" s="80"/>
      <c r="I27" s="80" t="s">
        <v>24</v>
      </c>
      <c r="J27" s="82"/>
    </row>
    <row r="28" spans="1:11" ht="38.25" x14ac:dyDescent="0.25">
      <c r="A28" s="10" t="s">
        <v>25</v>
      </c>
      <c r="B28" s="11" t="s">
        <v>26</v>
      </c>
      <c r="C28" s="11" t="s">
        <v>38</v>
      </c>
      <c r="D28" s="11" t="s">
        <v>39</v>
      </c>
      <c r="E28" s="11" t="s">
        <v>42</v>
      </c>
      <c r="F28" s="11" t="s">
        <v>43</v>
      </c>
      <c r="G28" s="11" t="s">
        <v>44</v>
      </c>
      <c r="H28" s="11" t="s">
        <v>45</v>
      </c>
      <c r="I28" s="11" t="s">
        <v>46</v>
      </c>
      <c r="J28" s="12" t="s">
        <v>47</v>
      </c>
    </row>
    <row r="29" spans="1:11" ht="48" x14ac:dyDescent="0.25">
      <c r="A29" s="13" t="s">
        <v>116</v>
      </c>
      <c r="B29" s="14" t="s">
        <v>61</v>
      </c>
      <c r="C29" s="33">
        <v>88797</v>
      </c>
      <c r="D29" s="15">
        <v>320000</v>
      </c>
      <c r="E29" s="15">
        <v>30000</v>
      </c>
      <c r="F29" s="15">
        <v>20000</v>
      </c>
      <c r="G29" s="16">
        <v>36287</v>
      </c>
      <c r="H29" s="23">
        <v>0</v>
      </c>
      <c r="I29" s="17">
        <f>+Tabla18[[#This Row],[Física 
(E)]]/Tabla18[[#This Row],[Física
(C)]]</f>
        <v>1.2095666666666667</v>
      </c>
      <c r="J29" s="18">
        <f>+Tabla18[[#This Row],[Financiera 
 (F)]]/Tabla18[[#This Row],[Financiera
(D)]]</f>
        <v>0</v>
      </c>
    </row>
    <row r="30" spans="1:11" x14ac:dyDescent="0.25">
      <c r="A30" s="19"/>
      <c r="B30" s="20"/>
      <c r="C30" s="21"/>
      <c r="D30" s="22"/>
      <c r="E30" s="22"/>
      <c r="F30" s="22"/>
      <c r="G30" s="54"/>
      <c r="H30" s="22"/>
      <c r="I30" s="17">
        <f>IF(H29&gt;0,H29/C30,0)</f>
        <v>0</v>
      </c>
      <c r="J30" s="18">
        <f>IF(H30&gt;0,H30/D30,0)</f>
        <v>0</v>
      </c>
    </row>
    <row r="31" spans="1:11" ht="15.75" x14ac:dyDescent="0.25">
      <c r="A31" s="67" t="s">
        <v>27</v>
      </c>
      <c r="B31" s="68"/>
      <c r="C31" s="68"/>
      <c r="D31" s="68"/>
      <c r="E31" s="68"/>
      <c r="F31" s="68"/>
      <c r="G31" s="68"/>
      <c r="H31" s="68"/>
      <c r="I31" s="68"/>
      <c r="J31" s="69"/>
    </row>
    <row r="32" spans="1:11" ht="15.75" x14ac:dyDescent="0.25">
      <c r="A32" s="62" t="s">
        <v>28</v>
      </c>
      <c r="B32" s="63"/>
      <c r="C32" s="63"/>
      <c r="D32" s="63"/>
      <c r="E32" s="63"/>
      <c r="F32" s="63"/>
      <c r="G32" s="63"/>
      <c r="H32" s="63"/>
      <c r="I32" s="63"/>
      <c r="J32" s="64"/>
      <c r="K32" s="1"/>
    </row>
    <row r="33" spans="1:11" x14ac:dyDescent="0.25">
      <c r="A33" s="24" t="s">
        <v>29</v>
      </c>
      <c r="B33" s="65" t="s">
        <v>67</v>
      </c>
      <c r="C33" s="65"/>
      <c r="D33" s="65"/>
      <c r="E33" s="65"/>
      <c r="F33" s="65"/>
      <c r="G33" s="65"/>
      <c r="H33" s="65"/>
      <c r="I33" s="65"/>
      <c r="J33" s="66"/>
    </row>
    <row r="34" spans="1:11" ht="30" x14ac:dyDescent="0.25">
      <c r="A34" s="24" t="s">
        <v>30</v>
      </c>
      <c r="B34" s="65" t="s">
        <v>68</v>
      </c>
      <c r="C34" s="65"/>
      <c r="D34" s="65"/>
      <c r="E34" s="65"/>
      <c r="F34" s="65"/>
      <c r="G34" s="65"/>
      <c r="H34" s="65"/>
      <c r="I34" s="65"/>
      <c r="J34" s="66"/>
    </row>
    <row r="35" spans="1:11" ht="80.25" customHeight="1" x14ac:dyDescent="0.25">
      <c r="A35" s="24" t="s">
        <v>31</v>
      </c>
      <c r="B35" s="65" t="s">
        <v>132</v>
      </c>
      <c r="C35" s="65"/>
      <c r="D35" s="65"/>
      <c r="E35" s="65"/>
      <c r="F35" s="65"/>
      <c r="G35" s="65"/>
      <c r="H35" s="65"/>
      <c r="I35" s="65"/>
      <c r="J35" s="66"/>
    </row>
    <row r="36" spans="1:11" ht="62.25" customHeight="1" x14ac:dyDescent="0.25">
      <c r="A36" s="24" t="s">
        <v>32</v>
      </c>
      <c r="B36" s="65" t="s">
        <v>129</v>
      </c>
      <c r="C36" s="65"/>
      <c r="D36" s="65"/>
      <c r="E36" s="65"/>
      <c r="F36" s="65"/>
      <c r="G36" s="65"/>
      <c r="H36" s="65"/>
      <c r="I36" s="65"/>
      <c r="J36" s="66"/>
    </row>
    <row r="37" spans="1:11" ht="15.75" x14ac:dyDescent="0.25">
      <c r="A37" s="67" t="s">
        <v>33</v>
      </c>
      <c r="B37" s="68"/>
      <c r="C37" s="68"/>
      <c r="D37" s="68"/>
      <c r="E37" s="68"/>
      <c r="F37" s="68"/>
      <c r="G37" s="68"/>
      <c r="H37" s="68"/>
      <c r="I37" s="68"/>
      <c r="J37" s="69"/>
    </row>
    <row r="38" spans="1:11" ht="15.75" x14ac:dyDescent="0.25">
      <c r="A38" s="55" t="s">
        <v>34</v>
      </c>
      <c r="B38" s="56"/>
      <c r="C38" s="56"/>
      <c r="D38" s="56"/>
      <c r="E38" s="56"/>
      <c r="F38" s="56"/>
      <c r="G38" s="56"/>
      <c r="H38" s="56"/>
      <c r="I38" s="56"/>
      <c r="J38" s="57"/>
      <c r="K38" s="1"/>
    </row>
    <row r="39" spans="1:11" ht="27.75" customHeight="1" x14ac:dyDescent="0.25">
      <c r="A39" s="58" t="s">
        <v>40</v>
      </c>
      <c r="B39" s="59"/>
      <c r="C39" s="59"/>
      <c r="D39" s="59"/>
      <c r="E39" s="59"/>
      <c r="F39" s="59"/>
      <c r="G39" s="59"/>
      <c r="H39" s="59"/>
      <c r="I39" s="59"/>
      <c r="J39" s="60"/>
    </row>
    <row r="40" spans="1:11" ht="27.75" customHeight="1" x14ac:dyDescent="0.25">
      <c r="A40" s="30"/>
      <c r="B40" s="30"/>
      <c r="C40" s="30"/>
      <c r="D40" s="30"/>
      <c r="E40" s="30"/>
      <c r="F40" s="30"/>
      <c r="G40" s="30"/>
      <c r="H40" s="30"/>
      <c r="I40" s="30"/>
      <c r="J40" s="30"/>
    </row>
    <row r="41" spans="1:11" ht="30.75" customHeight="1" x14ac:dyDescent="0.25">
      <c r="A41" s="61" t="s">
        <v>41</v>
      </c>
      <c r="B41" s="61"/>
      <c r="C41" s="61"/>
      <c r="D41" s="61"/>
      <c r="E41" s="61"/>
      <c r="F41" s="61"/>
      <c r="G41" s="61"/>
      <c r="H41" s="61"/>
      <c r="I41" s="61"/>
      <c r="J41" s="61"/>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1:J41"/>
    <mergeCell ref="A32:J32"/>
    <mergeCell ref="B33:J33"/>
    <mergeCell ref="B34:J34"/>
    <mergeCell ref="B35:J35"/>
    <mergeCell ref="B36:J36"/>
    <mergeCell ref="A37:J37"/>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onto ejecutado en el trimestre" sqref="H28:H30"/>
    <dataValidation allowBlank="1" showInputMessage="1" showErrorMessage="1" prompt="Meta alcanzada en el trimestre" sqref="G28:G29 H29"/>
  </dataValidations>
  <pageMargins left="0.7" right="0.7" top="0.75" bottom="0.75" header="0.3" footer="0.3"/>
  <pageSetup scale="65" fitToHeight="0"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1"/>
  <sheetViews>
    <sheetView view="pageBreakPreview" topLeftCell="A28" zoomScale="110" zoomScaleNormal="100" zoomScaleSheetLayoutView="110" workbookViewId="0">
      <selection activeCell="B36" sqref="B36:J36"/>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89" t="s">
        <v>49</v>
      </c>
      <c r="C1" s="90"/>
      <c r="D1" s="90"/>
      <c r="E1" s="90"/>
      <c r="F1" s="90"/>
      <c r="G1" s="90"/>
      <c r="H1" s="90"/>
      <c r="I1" s="90"/>
      <c r="J1" s="91"/>
      <c r="K1" s="1"/>
    </row>
    <row r="2" spans="1:11" ht="21.75" thickBot="1" x14ac:dyDescent="0.3">
      <c r="A2" s="26"/>
      <c r="B2" s="92" t="s">
        <v>0</v>
      </c>
      <c r="C2" s="93"/>
      <c r="D2" s="92" t="s">
        <v>1</v>
      </c>
      <c r="E2" s="93"/>
      <c r="F2" s="93"/>
      <c r="G2" s="93"/>
      <c r="H2" s="94"/>
      <c r="I2" s="2" t="s">
        <v>2</v>
      </c>
      <c r="J2" s="3" t="s">
        <v>3</v>
      </c>
      <c r="K2" s="1"/>
    </row>
    <row r="3" spans="1:11" ht="21.75" thickBot="1" x14ac:dyDescent="0.3">
      <c r="A3" s="27"/>
      <c r="B3" s="95" t="s">
        <v>4</v>
      </c>
      <c r="C3" s="96"/>
      <c r="D3" s="95"/>
      <c r="E3" s="96"/>
      <c r="F3" s="96"/>
      <c r="G3" s="96"/>
      <c r="H3" s="97"/>
      <c r="I3" s="31"/>
      <c r="J3" s="32"/>
      <c r="K3" s="1"/>
    </row>
    <row r="4" spans="1:11" x14ac:dyDescent="0.25">
      <c r="A4" s="98"/>
      <c r="B4" s="99"/>
      <c r="C4" s="99"/>
      <c r="D4" s="100"/>
      <c r="E4" s="100"/>
      <c r="F4" s="100"/>
      <c r="G4" s="100"/>
      <c r="H4" s="100"/>
      <c r="I4" s="99"/>
      <c r="J4" s="101"/>
      <c r="K4" s="1"/>
    </row>
    <row r="5" spans="1:11" ht="3" customHeight="1" x14ac:dyDescent="0.25">
      <c r="A5" s="102"/>
      <c r="B5" s="103"/>
      <c r="C5" s="103"/>
      <c r="D5" s="103"/>
      <c r="E5" s="103"/>
      <c r="F5" s="103"/>
      <c r="G5" s="103"/>
      <c r="H5" s="103"/>
      <c r="I5" s="103"/>
      <c r="J5" s="104"/>
      <c r="K5" s="1"/>
    </row>
    <row r="6" spans="1:11" ht="15.75" x14ac:dyDescent="0.25">
      <c r="A6" s="67" t="s">
        <v>54</v>
      </c>
      <c r="B6" s="68"/>
      <c r="C6" s="68"/>
      <c r="D6" s="68"/>
      <c r="E6" s="68"/>
      <c r="F6" s="68"/>
      <c r="G6" s="68"/>
      <c r="H6" s="68"/>
      <c r="I6" s="68"/>
      <c r="J6" s="69"/>
      <c r="K6" s="1"/>
    </row>
    <row r="7" spans="1:11" ht="15.75" x14ac:dyDescent="0.25">
      <c r="A7" s="62" t="s">
        <v>5</v>
      </c>
      <c r="B7" s="63"/>
      <c r="C7" s="63"/>
      <c r="D7" s="63"/>
      <c r="E7" s="63"/>
      <c r="F7" s="63"/>
      <c r="G7" s="63"/>
      <c r="H7" s="63"/>
      <c r="I7" s="63"/>
      <c r="J7" s="64"/>
      <c r="K7" s="1"/>
    </row>
    <row r="8" spans="1:11" x14ac:dyDescent="0.25">
      <c r="A8" s="4" t="s">
        <v>6</v>
      </c>
      <c r="B8" s="86" t="s">
        <v>57</v>
      </c>
      <c r="C8" s="87"/>
      <c r="D8" s="87"/>
      <c r="E8" s="87"/>
      <c r="F8" s="87"/>
      <c r="G8" s="87"/>
      <c r="H8" s="87"/>
      <c r="I8" s="87"/>
      <c r="J8" s="88"/>
      <c r="K8" s="1"/>
    </row>
    <row r="9" spans="1:11" ht="15" customHeight="1" x14ac:dyDescent="0.25">
      <c r="A9" s="28" t="s">
        <v>35</v>
      </c>
      <c r="B9" s="86" t="s">
        <v>51</v>
      </c>
      <c r="C9" s="87"/>
      <c r="D9" s="87"/>
      <c r="E9" s="87"/>
      <c r="F9" s="87"/>
      <c r="G9" s="87"/>
      <c r="H9" s="87"/>
      <c r="I9" s="87"/>
      <c r="J9" s="88"/>
      <c r="K9" s="1"/>
    </row>
    <row r="10" spans="1:11" x14ac:dyDescent="0.25">
      <c r="A10" s="28" t="s">
        <v>36</v>
      </c>
      <c r="B10" s="86" t="s">
        <v>51</v>
      </c>
      <c r="C10" s="87"/>
      <c r="D10" s="87"/>
      <c r="E10" s="87"/>
      <c r="F10" s="87"/>
      <c r="G10" s="87"/>
      <c r="H10" s="87"/>
      <c r="I10" s="87"/>
      <c r="J10" s="88"/>
      <c r="K10" s="1"/>
    </row>
    <row r="11" spans="1:11" ht="40.5" customHeight="1" x14ac:dyDescent="0.25">
      <c r="A11" s="4" t="s">
        <v>7</v>
      </c>
      <c r="B11" s="116" t="s">
        <v>60</v>
      </c>
      <c r="C11" s="116"/>
      <c r="D11" s="116"/>
      <c r="E11" s="116"/>
      <c r="F11" s="116"/>
      <c r="G11" s="116"/>
      <c r="H11" s="116"/>
      <c r="I11" s="116"/>
      <c r="J11" s="117"/>
    </row>
    <row r="12" spans="1:11" ht="35.25" customHeight="1" x14ac:dyDescent="0.25">
      <c r="A12" s="4" t="s">
        <v>8</v>
      </c>
      <c r="B12" s="116" t="s">
        <v>50</v>
      </c>
      <c r="C12" s="116"/>
      <c r="D12" s="116"/>
      <c r="E12" s="116"/>
      <c r="F12" s="116"/>
      <c r="G12" s="116"/>
      <c r="H12" s="116"/>
      <c r="I12" s="116"/>
      <c r="J12" s="117"/>
    </row>
    <row r="13" spans="1:11" ht="15.75" x14ac:dyDescent="0.25">
      <c r="A13" s="67" t="s">
        <v>9</v>
      </c>
      <c r="B13" s="68"/>
      <c r="C13" s="68"/>
      <c r="D13" s="68"/>
      <c r="E13" s="68"/>
      <c r="F13" s="68"/>
      <c r="G13" s="68"/>
      <c r="H13" s="68"/>
      <c r="I13" s="68"/>
      <c r="J13" s="69"/>
    </row>
    <row r="14" spans="1:11" ht="27.75" customHeight="1" x14ac:dyDescent="0.25">
      <c r="A14" s="4" t="s">
        <v>10</v>
      </c>
      <c r="B14" s="29">
        <f>_xlfn.NUMBERVALUE(LEFT($B$16,1))</f>
        <v>3</v>
      </c>
      <c r="C14" s="84" t="str">
        <f>IFERROR(VLOOKUP(B14,'[1]Validacion datos'!A2:B5,2,FALSE),"")</f>
        <v>DESARROLLO PRODUCTIVO</v>
      </c>
      <c r="D14" s="84"/>
      <c r="E14" s="84"/>
      <c r="F14" s="84"/>
      <c r="G14" s="84"/>
      <c r="H14" s="84"/>
      <c r="I14" s="84"/>
      <c r="J14" s="84"/>
    </row>
    <row r="15" spans="1:11" ht="26.25" customHeight="1" x14ac:dyDescent="0.25">
      <c r="A15" s="4" t="s">
        <v>11</v>
      </c>
      <c r="B15" s="7">
        <f>_xlfn.NUMBERVALUE(LEFT(B16,3))</f>
        <v>3.3</v>
      </c>
      <c r="C15" s="84" t="str">
        <f>IFERROR(VLOOKUP(B15,'[1]Validacion datos'!A8:B26,2,FALSE),"")</f>
        <v>Competitividad e innovavión en un ambiente favorable a la cooperación y la responsabilidad social</v>
      </c>
      <c r="D15" s="84"/>
      <c r="E15" s="84"/>
      <c r="F15" s="84"/>
      <c r="G15" s="84"/>
      <c r="H15" s="84"/>
      <c r="I15" s="84"/>
      <c r="J15" s="84"/>
    </row>
    <row r="16" spans="1:11" ht="30.75" customHeight="1" x14ac:dyDescent="0.25">
      <c r="A16" s="4" t="s">
        <v>12</v>
      </c>
      <c r="B16" s="8" t="s">
        <v>102</v>
      </c>
      <c r="C16" s="85"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5"/>
      <c r="E16" s="85"/>
      <c r="F16" s="85"/>
      <c r="G16" s="85"/>
      <c r="H16" s="85"/>
      <c r="I16" s="85"/>
      <c r="J16" s="85"/>
    </row>
    <row r="17" spans="1:12" ht="15.75" x14ac:dyDescent="0.25">
      <c r="A17" s="67" t="s">
        <v>13</v>
      </c>
      <c r="B17" s="68"/>
      <c r="C17" s="68"/>
      <c r="D17" s="68"/>
      <c r="E17" s="68"/>
      <c r="F17" s="68"/>
      <c r="G17" s="68"/>
      <c r="H17" s="68"/>
      <c r="I17" s="68"/>
      <c r="J17" s="69"/>
    </row>
    <row r="18" spans="1:12" ht="29.25" customHeight="1" x14ac:dyDescent="0.25">
      <c r="A18" s="4" t="s">
        <v>14</v>
      </c>
      <c r="B18" s="65" t="s">
        <v>94</v>
      </c>
      <c r="C18" s="65"/>
      <c r="D18" s="65"/>
      <c r="E18" s="65"/>
      <c r="F18" s="65"/>
      <c r="G18" s="65"/>
      <c r="H18" s="65"/>
      <c r="I18" s="65"/>
      <c r="J18" s="66"/>
    </row>
    <row r="19" spans="1:12" ht="76.5" customHeight="1" x14ac:dyDescent="0.25">
      <c r="A19" s="9" t="s">
        <v>15</v>
      </c>
      <c r="B19" s="65" t="s">
        <v>104</v>
      </c>
      <c r="C19" s="65"/>
      <c r="D19" s="65"/>
      <c r="E19" s="65"/>
      <c r="F19" s="65"/>
      <c r="G19" s="65"/>
      <c r="H19" s="65"/>
      <c r="I19" s="65"/>
      <c r="J19" s="66"/>
    </row>
    <row r="20" spans="1:12" ht="34.5" customHeight="1" x14ac:dyDescent="0.25">
      <c r="A20" s="9" t="s">
        <v>16</v>
      </c>
      <c r="B20" s="65" t="s">
        <v>92</v>
      </c>
      <c r="C20" s="65"/>
      <c r="D20" s="65"/>
      <c r="E20" s="65"/>
      <c r="F20" s="65"/>
      <c r="G20" s="65"/>
      <c r="H20" s="65"/>
      <c r="I20" s="65"/>
      <c r="J20" s="66"/>
    </row>
    <row r="21" spans="1:12" ht="35.25" customHeight="1" x14ac:dyDescent="0.25">
      <c r="A21" s="9" t="s">
        <v>37</v>
      </c>
      <c r="B21" s="118" t="s">
        <v>56</v>
      </c>
      <c r="C21" s="65"/>
      <c r="D21" s="65"/>
      <c r="E21" s="65"/>
      <c r="F21" s="65"/>
      <c r="G21" s="65"/>
      <c r="H21" s="65"/>
      <c r="I21" s="65"/>
      <c r="J21" s="66"/>
      <c r="K21" s="1"/>
    </row>
    <row r="22" spans="1:12" ht="15.75" x14ac:dyDescent="0.25">
      <c r="A22" s="67" t="s">
        <v>17</v>
      </c>
      <c r="B22" s="68"/>
      <c r="C22" s="68"/>
      <c r="D22" s="68"/>
      <c r="E22" s="68"/>
      <c r="F22" s="68"/>
      <c r="G22" s="68"/>
      <c r="H22" s="68"/>
      <c r="I22" s="68"/>
      <c r="J22" s="69"/>
    </row>
    <row r="23" spans="1:12" ht="15.75" x14ac:dyDescent="0.25">
      <c r="A23" s="62" t="s">
        <v>18</v>
      </c>
      <c r="B23" s="63"/>
      <c r="C23" s="63"/>
      <c r="D23" s="63"/>
      <c r="E23" s="63"/>
      <c r="F23" s="63"/>
      <c r="G23" s="63"/>
      <c r="H23" s="63"/>
      <c r="I23" s="63"/>
      <c r="J23" s="64"/>
      <c r="K23" s="1"/>
    </row>
    <row r="24" spans="1:12" ht="15" customHeight="1" x14ac:dyDescent="0.25">
      <c r="A24" s="70" t="s">
        <v>19</v>
      </c>
      <c r="B24" s="71"/>
      <c r="C24" s="72" t="s">
        <v>20</v>
      </c>
      <c r="D24" s="73"/>
      <c r="E24" s="73"/>
      <c r="F24" s="73" t="s">
        <v>21</v>
      </c>
      <c r="G24" s="73"/>
      <c r="H24" s="71"/>
      <c r="I24" s="72" t="s">
        <v>22</v>
      </c>
      <c r="J24" s="74"/>
    </row>
    <row r="25" spans="1:12" s="38" customFormat="1" x14ac:dyDescent="0.25">
      <c r="A25" s="109">
        <v>2000000</v>
      </c>
      <c r="B25" s="110"/>
      <c r="C25" s="111">
        <v>2000000</v>
      </c>
      <c r="D25" s="112"/>
      <c r="E25" s="113"/>
      <c r="F25" s="111">
        <v>14445</v>
      </c>
      <c r="G25" s="112"/>
      <c r="H25" s="113"/>
      <c r="I25" s="114">
        <f>F25/C25</f>
        <v>7.2224999999999998E-3</v>
      </c>
      <c r="J25" s="115"/>
      <c r="K25" s="39"/>
    </row>
    <row r="26" spans="1:12" ht="15.75" x14ac:dyDescent="0.25">
      <c r="A26" s="62" t="s">
        <v>23</v>
      </c>
      <c r="B26" s="63"/>
      <c r="C26" s="63"/>
      <c r="D26" s="63"/>
      <c r="E26" s="63"/>
      <c r="F26" s="63"/>
      <c r="G26" s="63"/>
      <c r="H26" s="63"/>
      <c r="I26" s="63"/>
      <c r="J26" s="64"/>
      <c r="K26" s="1"/>
    </row>
    <row r="27" spans="1:12" ht="15" customHeight="1" x14ac:dyDescent="0.25">
      <c r="A27" s="5"/>
      <c r="B27"/>
      <c r="C27" s="80" t="s">
        <v>48</v>
      </c>
      <c r="D27" s="81"/>
      <c r="E27" s="80" t="s">
        <v>107</v>
      </c>
      <c r="F27" s="81"/>
      <c r="G27" s="80" t="s">
        <v>108</v>
      </c>
      <c r="H27" s="80"/>
      <c r="I27" s="80" t="s">
        <v>24</v>
      </c>
      <c r="J27" s="82"/>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60" x14ac:dyDescent="0.25">
      <c r="A29" s="13" t="s">
        <v>110</v>
      </c>
      <c r="B29" s="14" t="s">
        <v>80</v>
      </c>
      <c r="C29" s="34">
        <v>5200</v>
      </c>
      <c r="D29" s="15">
        <v>1510000</v>
      </c>
      <c r="E29" s="15">
        <v>700</v>
      </c>
      <c r="F29" s="15">
        <v>10000</v>
      </c>
      <c r="G29" s="16">
        <v>281</v>
      </c>
      <c r="H29" s="15">
        <v>875812.5</v>
      </c>
      <c r="I29" s="17">
        <f>+Tabla134591011121314[[#This Row],[Física 
(E)]]/Tabla134591011121314[[#This Row],[Física
(C)]]</f>
        <v>0.40142857142857141</v>
      </c>
      <c r="J29" s="18">
        <f>+Tabla134591011121314[[#This Row],[Financiera 
 (F)]]/Tabla134591011121314[[#This Row],[Financiera
(D)]]</f>
        <v>87.581249999999997</v>
      </c>
      <c r="L29" s="36"/>
    </row>
    <row r="30" spans="1:12" x14ac:dyDescent="0.25">
      <c r="A30" s="19"/>
      <c r="B30" s="20"/>
      <c r="C30" s="21"/>
      <c r="D30" s="22"/>
      <c r="E30" s="22"/>
      <c r="F30" s="22"/>
      <c r="G30" s="23"/>
      <c r="H30" s="22"/>
      <c r="I30" s="17" t="e">
        <f>+Tabla134591011121314[[#This Row],[Física 
(E)]]/Tabla134591011121314[[#This Row],[Física
(C)]]</f>
        <v>#DIV/0!</v>
      </c>
      <c r="J30" s="18" t="e">
        <f>+Tabla134591011121314[[#This Row],[Financiera 
 (F)]]/Tabla134591011121314[[#This Row],[Financiera
(D)]]</f>
        <v>#DIV/0!</v>
      </c>
    </row>
    <row r="31" spans="1:12" ht="15.75" x14ac:dyDescent="0.25">
      <c r="A31" s="67" t="s">
        <v>27</v>
      </c>
      <c r="B31" s="68"/>
      <c r="C31" s="68"/>
      <c r="D31" s="68"/>
      <c r="E31" s="68"/>
      <c r="F31" s="68"/>
      <c r="G31" s="68"/>
      <c r="H31" s="68"/>
      <c r="I31" s="68"/>
      <c r="J31" s="69"/>
    </row>
    <row r="32" spans="1:12" ht="15.75" x14ac:dyDescent="0.25">
      <c r="A32" s="62" t="s">
        <v>28</v>
      </c>
      <c r="B32" s="63"/>
      <c r="C32" s="63"/>
      <c r="D32" s="63"/>
      <c r="E32" s="63"/>
      <c r="F32" s="63"/>
      <c r="G32" s="63"/>
      <c r="H32" s="63"/>
      <c r="I32" s="63"/>
      <c r="J32" s="64"/>
      <c r="K32" s="1"/>
    </row>
    <row r="33" spans="1:11" x14ac:dyDescent="0.25">
      <c r="A33" s="24" t="s">
        <v>29</v>
      </c>
      <c r="B33" s="65" t="s">
        <v>79</v>
      </c>
      <c r="C33" s="65"/>
      <c r="D33" s="65"/>
      <c r="E33" s="65"/>
      <c r="F33" s="65"/>
      <c r="G33" s="65"/>
      <c r="H33" s="65"/>
      <c r="I33" s="65"/>
      <c r="J33" s="66"/>
    </row>
    <row r="34" spans="1:11" ht="30" x14ac:dyDescent="0.25">
      <c r="A34" s="24" t="s">
        <v>30</v>
      </c>
      <c r="B34" s="65" t="s">
        <v>81</v>
      </c>
      <c r="C34" s="65"/>
      <c r="D34" s="65"/>
      <c r="E34" s="65"/>
      <c r="F34" s="65"/>
      <c r="G34" s="65"/>
      <c r="H34" s="65"/>
      <c r="I34" s="65"/>
      <c r="J34" s="66"/>
    </row>
    <row r="35" spans="1:11" ht="85.5" customHeight="1" x14ac:dyDescent="0.25">
      <c r="A35" s="24" t="s">
        <v>31</v>
      </c>
      <c r="B35" s="65"/>
      <c r="C35" s="65"/>
      <c r="D35" s="65"/>
      <c r="E35" s="65"/>
      <c r="F35" s="65"/>
      <c r="G35" s="65"/>
      <c r="H35" s="65"/>
      <c r="I35" s="65"/>
      <c r="J35" s="66"/>
    </row>
    <row r="36" spans="1:11" ht="43.5" customHeight="1" x14ac:dyDescent="0.25">
      <c r="A36" s="40" t="s">
        <v>32</v>
      </c>
      <c r="B36" s="107" t="s">
        <v>136</v>
      </c>
      <c r="C36" s="107"/>
      <c r="D36" s="107"/>
      <c r="E36" s="107"/>
      <c r="F36" s="107"/>
      <c r="G36" s="107"/>
      <c r="H36" s="107"/>
      <c r="I36" s="107"/>
      <c r="J36" s="108"/>
    </row>
    <row r="37" spans="1:11" ht="15.75" x14ac:dyDescent="0.25">
      <c r="A37" s="67" t="s">
        <v>33</v>
      </c>
      <c r="B37" s="68"/>
      <c r="C37" s="68"/>
      <c r="D37" s="68"/>
      <c r="E37" s="68"/>
      <c r="F37" s="68"/>
      <c r="G37" s="68"/>
      <c r="H37" s="68"/>
      <c r="I37" s="68"/>
      <c r="J37" s="69"/>
    </row>
    <row r="38" spans="1:11" ht="15.75" x14ac:dyDescent="0.25">
      <c r="A38" s="55" t="s">
        <v>34</v>
      </c>
      <c r="B38" s="56"/>
      <c r="C38" s="56"/>
      <c r="D38" s="56"/>
      <c r="E38" s="56"/>
      <c r="F38" s="56"/>
      <c r="G38" s="56"/>
      <c r="H38" s="56"/>
      <c r="I38" s="56"/>
      <c r="J38" s="57"/>
      <c r="K38" s="1"/>
    </row>
    <row r="39" spans="1:11" ht="27.75" customHeight="1" x14ac:dyDescent="0.25">
      <c r="A39" s="58"/>
      <c r="B39" s="59"/>
      <c r="C39" s="59"/>
      <c r="D39" s="59"/>
      <c r="E39" s="59"/>
      <c r="F39" s="59"/>
      <c r="G39" s="59"/>
      <c r="H39" s="59"/>
      <c r="I39" s="59"/>
      <c r="J39" s="60"/>
    </row>
    <row r="40" spans="1:11" ht="27.75" customHeight="1" x14ac:dyDescent="0.25">
      <c r="A40" s="30"/>
      <c r="B40" s="30"/>
      <c r="C40" s="30"/>
      <c r="D40" s="30"/>
      <c r="E40" s="30"/>
      <c r="F40" s="30"/>
      <c r="G40" s="30"/>
      <c r="H40" s="30"/>
      <c r="I40" s="30"/>
      <c r="J40" s="30"/>
    </row>
    <row r="41" spans="1:11" ht="30.75" customHeight="1" x14ac:dyDescent="0.25">
      <c r="A41" s="61" t="s">
        <v>41</v>
      </c>
      <c r="B41" s="61"/>
      <c r="C41" s="61"/>
      <c r="D41" s="61"/>
      <c r="E41" s="61"/>
      <c r="F41" s="61"/>
      <c r="G41" s="61"/>
      <c r="H41" s="61"/>
      <c r="I41" s="61"/>
      <c r="J41" s="61"/>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1:J41"/>
    <mergeCell ref="A32:J32"/>
    <mergeCell ref="B33:J33"/>
    <mergeCell ref="B34:J34"/>
    <mergeCell ref="B35:J35"/>
    <mergeCell ref="B36:J36"/>
    <mergeCell ref="A37:J37"/>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5"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M41"/>
  <sheetViews>
    <sheetView view="pageBreakPreview" topLeftCell="A28" zoomScale="115" zoomScaleNormal="100" zoomScaleSheetLayoutView="115" workbookViewId="0">
      <selection activeCell="L34" sqref="L34"/>
    </sheetView>
  </sheetViews>
  <sheetFormatPr baseColWidth="10" defaultColWidth="11.42578125" defaultRowHeight="15" x14ac:dyDescent="0.25"/>
  <cols>
    <col min="1" max="1" width="23" style="6" customWidth="1"/>
    <col min="2" max="3" width="12.7109375" style="6" customWidth="1"/>
    <col min="4" max="4" width="14.42578125" style="6" customWidth="1"/>
    <col min="5" max="10" width="12.7109375" style="6" customWidth="1"/>
    <col min="11" max="11" width="11.42578125" style="6"/>
  </cols>
  <sheetData>
    <row r="1" spans="1:11" ht="21.75" thickBot="1" x14ac:dyDescent="0.3">
      <c r="A1" s="25"/>
      <c r="B1" s="89" t="s">
        <v>49</v>
      </c>
      <c r="C1" s="90"/>
      <c r="D1" s="90"/>
      <c r="E1" s="90"/>
      <c r="F1" s="90"/>
      <c r="G1" s="90"/>
      <c r="H1" s="90"/>
      <c r="I1" s="90"/>
      <c r="J1" s="91"/>
      <c r="K1" s="1"/>
    </row>
    <row r="2" spans="1:11" ht="21.75" thickBot="1" x14ac:dyDescent="0.3">
      <c r="A2" s="26"/>
      <c r="B2" s="92" t="s">
        <v>0</v>
      </c>
      <c r="C2" s="93"/>
      <c r="D2" s="92" t="s">
        <v>1</v>
      </c>
      <c r="E2" s="93"/>
      <c r="F2" s="93"/>
      <c r="G2" s="93"/>
      <c r="H2" s="94"/>
      <c r="I2" s="2" t="s">
        <v>2</v>
      </c>
      <c r="J2" s="3" t="s">
        <v>3</v>
      </c>
      <c r="K2" s="1"/>
    </row>
    <row r="3" spans="1:11" ht="21.75" thickBot="1" x14ac:dyDescent="0.3">
      <c r="A3" s="27"/>
      <c r="B3" s="95" t="s">
        <v>4</v>
      </c>
      <c r="C3" s="96"/>
      <c r="D3" s="95"/>
      <c r="E3" s="96"/>
      <c r="F3" s="96"/>
      <c r="G3" s="96"/>
      <c r="H3" s="97"/>
      <c r="I3" s="31"/>
      <c r="J3" s="32"/>
      <c r="K3" s="1"/>
    </row>
    <row r="4" spans="1:11" x14ac:dyDescent="0.25">
      <c r="A4" s="98"/>
      <c r="B4" s="99"/>
      <c r="C4" s="99"/>
      <c r="D4" s="100"/>
      <c r="E4" s="100"/>
      <c r="F4" s="100"/>
      <c r="G4" s="100"/>
      <c r="H4" s="100"/>
      <c r="I4" s="99"/>
      <c r="J4" s="101"/>
      <c r="K4" s="1"/>
    </row>
    <row r="5" spans="1:11" ht="3" customHeight="1" x14ac:dyDescent="0.25">
      <c r="A5" s="102"/>
      <c r="B5" s="103"/>
      <c r="C5" s="103"/>
      <c r="D5" s="103"/>
      <c r="E5" s="103"/>
      <c r="F5" s="103"/>
      <c r="G5" s="103"/>
      <c r="H5" s="103"/>
      <c r="I5" s="103"/>
      <c r="J5" s="104"/>
      <c r="K5" s="1"/>
    </row>
    <row r="6" spans="1:11" ht="15.75" x14ac:dyDescent="0.25">
      <c r="A6" s="67" t="s">
        <v>54</v>
      </c>
      <c r="B6" s="68"/>
      <c r="C6" s="68"/>
      <c r="D6" s="68"/>
      <c r="E6" s="68"/>
      <c r="F6" s="68"/>
      <c r="G6" s="68"/>
      <c r="H6" s="68"/>
      <c r="I6" s="68"/>
      <c r="J6" s="69"/>
      <c r="K6" s="1"/>
    </row>
    <row r="7" spans="1:11" ht="15.75" x14ac:dyDescent="0.25">
      <c r="A7" s="62" t="s">
        <v>5</v>
      </c>
      <c r="B7" s="63"/>
      <c r="C7" s="63"/>
      <c r="D7" s="63"/>
      <c r="E7" s="63"/>
      <c r="F7" s="63"/>
      <c r="G7" s="63"/>
      <c r="H7" s="63"/>
      <c r="I7" s="63"/>
      <c r="J7" s="64"/>
      <c r="K7" s="1"/>
    </row>
    <row r="8" spans="1:11" x14ac:dyDescent="0.25">
      <c r="A8" s="4" t="s">
        <v>6</v>
      </c>
      <c r="B8" s="86" t="s">
        <v>57</v>
      </c>
      <c r="C8" s="87"/>
      <c r="D8" s="87"/>
      <c r="E8" s="87"/>
      <c r="F8" s="87"/>
      <c r="G8" s="87"/>
      <c r="H8" s="87"/>
      <c r="I8" s="87"/>
      <c r="J8" s="88"/>
      <c r="K8" s="1"/>
    </row>
    <row r="9" spans="1:11" ht="15" customHeight="1" x14ac:dyDescent="0.25">
      <c r="A9" s="28" t="s">
        <v>35</v>
      </c>
      <c r="B9" s="86" t="s">
        <v>51</v>
      </c>
      <c r="C9" s="87"/>
      <c r="D9" s="87"/>
      <c r="E9" s="87"/>
      <c r="F9" s="87"/>
      <c r="G9" s="87"/>
      <c r="H9" s="87"/>
      <c r="I9" s="87"/>
      <c r="J9" s="88"/>
      <c r="K9" s="1"/>
    </row>
    <row r="10" spans="1:11" x14ac:dyDescent="0.25">
      <c r="A10" s="28" t="s">
        <v>36</v>
      </c>
      <c r="B10" s="86" t="s">
        <v>51</v>
      </c>
      <c r="C10" s="87"/>
      <c r="D10" s="87"/>
      <c r="E10" s="87"/>
      <c r="F10" s="87"/>
      <c r="G10" s="87"/>
      <c r="H10" s="87"/>
      <c r="I10" s="87"/>
      <c r="J10" s="88"/>
      <c r="K10" s="1"/>
    </row>
    <row r="11" spans="1:11" ht="40.5" customHeight="1" x14ac:dyDescent="0.25">
      <c r="A11" s="4" t="s">
        <v>7</v>
      </c>
      <c r="B11" s="116" t="s">
        <v>60</v>
      </c>
      <c r="C11" s="116"/>
      <c r="D11" s="116"/>
      <c r="E11" s="116"/>
      <c r="F11" s="116"/>
      <c r="G11" s="116"/>
      <c r="H11" s="116"/>
      <c r="I11" s="116"/>
      <c r="J11" s="117"/>
    </row>
    <row r="12" spans="1:11" ht="35.25" customHeight="1" x14ac:dyDescent="0.25">
      <c r="A12" s="4" t="s">
        <v>8</v>
      </c>
      <c r="B12" s="116" t="s">
        <v>50</v>
      </c>
      <c r="C12" s="116"/>
      <c r="D12" s="116"/>
      <c r="E12" s="116"/>
      <c r="F12" s="116"/>
      <c r="G12" s="116"/>
      <c r="H12" s="116"/>
      <c r="I12" s="116"/>
      <c r="J12" s="117"/>
    </row>
    <row r="13" spans="1:11" ht="15.75" x14ac:dyDescent="0.25">
      <c r="A13" s="67" t="s">
        <v>9</v>
      </c>
      <c r="B13" s="68"/>
      <c r="C13" s="68"/>
      <c r="D13" s="68"/>
      <c r="E13" s="68"/>
      <c r="F13" s="68"/>
      <c r="G13" s="68"/>
      <c r="H13" s="68"/>
      <c r="I13" s="68"/>
      <c r="J13" s="69"/>
    </row>
    <row r="14" spans="1:11" ht="27.75" customHeight="1" x14ac:dyDescent="0.25">
      <c r="A14" s="4" t="s">
        <v>10</v>
      </c>
      <c r="B14" s="29">
        <f>_xlfn.NUMBERVALUE(LEFT($B$16,1))</f>
        <v>3</v>
      </c>
      <c r="C14" s="84" t="str">
        <f>IFERROR(VLOOKUP(B14,'[1]Validacion datos'!A2:B5,2,FALSE),"")</f>
        <v>DESARROLLO PRODUCTIVO</v>
      </c>
      <c r="D14" s="84"/>
      <c r="E14" s="84"/>
      <c r="F14" s="84"/>
      <c r="G14" s="84"/>
      <c r="H14" s="84"/>
      <c r="I14" s="84"/>
      <c r="J14" s="84"/>
    </row>
    <row r="15" spans="1:11" ht="26.25" customHeight="1" x14ac:dyDescent="0.25">
      <c r="A15" s="4" t="s">
        <v>11</v>
      </c>
      <c r="B15" s="7">
        <f>_xlfn.NUMBERVALUE(LEFT(B16,3))</f>
        <v>3.3</v>
      </c>
      <c r="C15" s="84" t="str">
        <f>IFERROR(VLOOKUP(B15,'[1]Validacion datos'!A8:B26,2,FALSE),"")</f>
        <v>Competitividad e innovavión en un ambiente favorable a la cooperación y la responsabilidad social</v>
      </c>
      <c r="D15" s="84"/>
      <c r="E15" s="84"/>
      <c r="F15" s="84"/>
      <c r="G15" s="84"/>
      <c r="H15" s="84"/>
      <c r="I15" s="84"/>
      <c r="J15" s="84"/>
    </row>
    <row r="16" spans="1:11" ht="27.75" customHeight="1" x14ac:dyDescent="0.25">
      <c r="A16" s="4" t="s">
        <v>12</v>
      </c>
      <c r="B16" s="8" t="s">
        <v>102</v>
      </c>
      <c r="C16" s="85"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5"/>
      <c r="E16" s="85"/>
      <c r="F16" s="85"/>
      <c r="G16" s="85"/>
      <c r="H16" s="85"/>
      <c r="I16" s="85"/>
      <c r="J16" s="85"/>
    </row>
    <row r="17" spans="1:13" ht="15.75" x14ac:dyDescent="0.25">
      <c r="A17" s="67" t="s">
        <v>13</v>
      </c>
      <c r="B17" s="68"/>
      <c r="C17" s="68"/>
      <c r="D17" s="68"/>
      <c r="E17" s="68"/>
      <c r="F17" s="68"/>
      <c r="G17" s="68"/>
      <c r="H17" s="68"/>
      <c r="I17" s="68"/>
      <c r="J17" s="69"/>
    </row>
    <row r="18" spans="1:13" ht="29.25" customHeight="1" x14ac:dyDescent="0.25">
      <c r="A18" s="4" t="s">
        <v>14</v>
      </c>
      <c r="B18" s="65" t="s">
        <v>94</v>
      </c>
      <c r="C18" s="65"/>
      <c r="D18" s="65"/>
      <c r="E18" s="65"/>
      <c r="F18" s="65"/>
      <c r="G18" s="65"/>
      <c r="H18" s="65"/>
      <c r="I18" s="65"/>
      <c r="J18" s="66"/>
    </row>
    <row r="19" spans="1:13" ht="76.5" customHeight="1" x14ac:dyDescent="0.25">
      <c r="A19" s="9" t="s">
        <v>15</v>
      </c>
      <c r="B19" s="65" t="s">
        <v>104</v>
      </c>
      <c r="C19" s="65"/>
      <c r="D19" s="65"/>
      <c r="E19" s="65"/>
      <c r="F19" s="65"/>
      <c r="G19" s="65"/>
      <c r="H19" s="65"/>
      <c r="I19" s="65"/>
      <c r="J19" s="66"/>
    </row>
    <row r="20" spans="1:13" ht="34.5" customHeight="1" x14ac:dyDescent="0.25">
      <c r="A20" s="9" t="s">
        <v>16</v>
      </c>
      <c r="B20" s="65" t="s">
        <v>92</v>
      </c>
      <c r="C20" s="65"/>
      <c r="D20" s="65"/>
      <c r="E20" s="65"/>
      <c r="F20" s="65"/>
      <c r="G20" s="65"/>
      <c r="H20" s="65"/>
      <c r="I20" s="65"/>
      <c r="J20" s="66"/>
    </row>
    <row r="21" spans="1:13" ht="35.25" customHeight="1" x14ac:dyDescent="0.25">
      <c r="A21" s="9" t="s">
        <v>37</v>
      </c>
      <c r="B21" s="118" t="s">
        <v>56</v>
      </c>
      <c r="C21" s="65"/>
      <c r="D21" s="65"/>
      <c r="E21" s="65"/>
      <c r="F21" s="65"/>
      <c r="G21" s="65"/>
      <c r="H21" s="65"/>
      <c r="I21" s="65"/>
      <c r="J21" s="66"/>
      <c r="K21" s="1"/>
    </row>
    <row r="22" spans="1:13" ht="15.75" x14ac:dyDescent="0.25">
      <c r="A22" s="67" t="s">
        <v>17</v>
      </c>
      <c r="B22" s="68"/>
      <c r="C22" s="68"/>
      <c r="D22" s="68"/>
      <c r="E22" s="68"/>
      <c r="F22" s="68"/>
      <c r="G22" s="68"/>
      <c r="H22" s="68"/>
      <c r="I22" s="68"/>
      <c r="J22" s="69"/>
    </row>
    <row r="23" spans="1:13" ht="15.75" x14ac:dyDescent="0.25">
      <c r="A23" s="62" t="s">
        <v>18</v>
      </c>
      <c r="B23" s="63"/>
      <c r="C23" s="63"/>
      <c r="D23" s="63"/>
      <c r="E23" s="63"/>
      <c r="F23" s="63"/>
      <c r="G23" s="63"/>
      <c r="H23" s="63"/>
      <c r="I23" s="63"/>
      <c r="J23" s="64"/>
      <c r="K23" s="1"/>
    </row>
    <row r="24" spans="1:13" ht="15" customHeight="1" x14ac:dyDescent="0.25">
      <c r="A24" s="70" t="s">
        <v>19</v>
      </c>
      <c r="B24" s="71"/>
      <c r="C24" s="72" t="s">
        <v>20</v>
      </c>
      <c r="D24" s="73"/>
      <c r="E24" s="73"/>
      <c r="F24" s="73" t="s">
        <v>21</v>
      </c>
      <c r="G24" s="73"/>
      <c r="H24" s="71"/>
      <c r="I24" s="72" t="s">
        <v>22</v>
      </c>
      <c r="J24" s="74"/>
    </row>
    <row r="25" spans="1:13" x14ac:dyDescent="0.25">
      <c r="A25" s="109">
        <v>1313605000</v>
      </c>
      <c r="B25" s="110"/>
      <c r="C25" s="111">
        <v>1174869560.8499999</v>
      </c>
      <c r="D25" s="112"/>
      <c r="E25" s="113"/>
      <c r="F25" s="111">
        <v>742960932.59000003</v>
      </c>
      <c r="G25" s="112"/>
      <c r="H25" s="113"/>
      <c r="I25" s="114">
        <f>F25/C25</f>
        <v>0.63237737817675632</v>
      </c>
      <c r="J25" s="115"/>
      <c r="K25" s="35"/>
    </row>
    <row r="26" spans="1:13" ht="15.75" x14ac:dyDescent="0.25">
      <c r="A26" s="62" t="s">
        <v>23</v>
      </c>
      <c r="B26" s="63"/>
      <c r="C26" s="63"/>
      <c r="D26" s="63"/>
      <c r="E26" s="63"/>
      <c r="F26" s="63"/>
      <c r="G26" s="63"/>
      <c r="H26" s="63"/>
      <c r="I26" s="63"/>
      <c r="J26" s="64"/>
      <c r="K26" s="1"/>
    </row>
    <row r="27" spans="1:13" ht="15" customHeight="1" x14ac:dyDescent="0.25">
      <c r="A27" s="5"/>
      <c r="B27"/>
      <c r="C27" s="80" t="s">
        <v>48</v>
      </c>
      <c r="D27" s="81"/>
      <c r="E27" s="80" t="s">
        <v>107</v>
      </c>
      <c r="F27" s="81"/>
      <c r="G27" s="80" t="s">
        <v>108</v>
      </c>
      <c r="H27" s="80"/>
      <c r="I27" s="80" t="s">
        <v>24</v>
      </c>
      <c r="J27" s="82"/>
    </row>
    <row r="28" spans="1:13" ht="38.25" x14ac:dyDescent="0.25">
      <c r="A28" s="10" t="s">
        <v>25</v>
      </c>
      <c r="B28" s="11" t="s">
        <v>26</v>
      </c>
      <c r="C28" s="11" t="s">
        <v>38</v>
      </c>
      <c r="D28" s="11" t="s">
        <v>39</v>
      </c>
      <c r="E28" s="11" t="s">
        <v>42</v>
      </c>
      <c r="F28" s="11" t="s">
        <v>43</v>
      </c>
      <c r="G28" s="11" t="s">
        <v>44</v>
      </c>
      <c r="H28" s="11" t="s">
        <v>45</v>
      </c>
      <c r="I28" s="11" t="s">
        <v>46</v>
      </c>
      <c r="J28" s="12" t="s">
        <v>47</v>
      </c>
      <c r="M28" s="41"/>
    </row>
    <row r="29" spans="1:13" ht="48" x14ac:dyDescent="0.25">
      <c r="A29" s="13" t="s">
        <v>117</v>
      </c>
      <c r="B29" s="14" t="s">
        <v>55</v>
      </c>
      <c r="C29" s="34">
        <v>620500</v>
      </c>
      <c r="D29" s="15">
        <v>1260000000</v>
      </c>
      <c r="E29" s="15">
        <v>170500</v>
      </c>
      <c r="F29" s="15">
        <v>360000000</v>
      </c>
      <c r="G29" s="16">
        <v>229290</v>
      </c>
      <c r="H29" s="15">
        <v>200565783.59</v>
      </c>
      <c r="I29" s="17">
        <f>+Tabla1345[[#This Row],[Física 
(E)]]/Tabla1345[[#This Row],[Física
(C)]]</f>
        <v>1.3448093841642228</v>
      </c>
      <c r="J29" s="18">
        <f>+Tabla1345[[#This Row],[Financiera 
 (F)]]/Tabla1345[[#This Row],[Financiera
(D)]]</f>
        <v>0.55712717663888889</v>
      </c>
      <c r="L29" s="36"/>
    </row>
    <row r="30" spans="1:13" x14ac:dyDescent="0.25">
      <c r="A30" s="19"/>
      <c r="B30" s="20"/>
      <c r="C30" s="21"/>
      <c r="D30" s="22"/>
      <c r="E30" s="22"/>
      <c r="F30" s="22"/>
      <c r="G30" s="23"/>
      <c r="H30" s="22"/>
      <c r="I30" s="17" t="e">
        <f>+Tabla1345[[#This Row],[Física 
(E)]]/Tabla1345[[#This Row],[Física
(C)]]</f>
        <v>#DIV/0!</v>
      </c>
      <c r="J30" s="18" t="e">
        <f>+Tabla1345[[#This Row],[Financiera 
 (F)]]/Tabla1345[[#This Row],[Financiera
(D)]]</f>
        <v>#DIV/0!</v>
      </c>
    </row>
    <row r="31" spans="1:13" ht="15.75" x14ac:dyDescent="0.25">
      <c r="A31" s="67" t="s">
        <v>27</v>
      </c>
      <c r="B31" s="68"/>
      <c r="C31" s="68"/>
      <c r="D31" s="68"/>
      <c r="E31" s="68"/>
      <c r="F31" s="68"/>
      <c r="G31" s="68"/>
      <c r="H31" s="68"/>
      <c r="I31" s="68"/>
      <c r="J31" s="69"/>
    </row>
    <row r="32" spans="1:13" ht="15.75" x14ac:dyDescent="0.25">
      <c r="A32" s="62" t="s">
        <v>28</v>
      </c>
      <c r="B32" s="63"/>
      <c r="C32" s="63"/>
      <c r="D32" s="63"/>
      <c r="E32" s="63"/>
      <c r="F32" s="63"/>
      <c r="G32" s="63"/>
      <c r="H32" s="63"/>
      <c r="I32" s="63"/>
      <c r="J32" s="64"/>
      <c r="K32" s="1"/>
    </row>
    <row r="33" spans="1:11" x14ac:dyDescent="0.25">
      <c r="A33" s="24" t="s">
        <v>29</v>
      </c>
      <c r="B33" s="65" t="s">
        <v>52</v>
      </c>
      <c r="C33" s="65"/>
      <c r="D33" s="65"/>
      <c r="E33" s="65"/>
      <c r="F33" s="65"/>
      <c r="G33" s="65"/>
      <c r="H33" s="65"/>
      <c r="I33" s="65"/>
      <c r="J33" s="66"/>
    </row>
    <row r="34" spans="1:11" ht="30" x14ac:dyDescent="0.25">
      <c r="A34" s="24" t="s">
        <v>30</v>
      </c>
      <c r="B34" s="65" t="s">
        <v>53</v>
      </c>
      <c r="C34" s="65"/>
      <c r="D34" s="65"/>
      <c r="E34" s="65"/>
      <c r="F34" s="65"/>
      <c r="G34" s="65"/>
      <c r="H34" s="65"/>
      <c r="I34" s="65"/>
      <c r="J34" s="66"/>
    </row>
    <row r="35" spans="1:11" ht="85.5" customHeight="1" x14ac:dyDescent="0.25">
      <c r="A35" s="24" t="s">
        <v>31</v>
      </c>
      <c r="B35" s="65" t="s">
        <v>138</v>
      </c>
      <c r="C35" s="65"/>
      <c r="D35" s="65"/>
      <c r="E35" s="65"/>
      <c r="F35" s="65"/>
      <c r="G35" s="65"/>
      <c r="H35" s="65"/>
      <c r="I35" s="65"/>
      <c r="J35" s="66"/>
    </row>
    <row r="36" spans="1:11" ht="51" customHeight="1" x14ac:dyDescent="0.25">
      <c r="A36" s="24" t="s">
        <v>32</v>
      </c>
      <c r="B36" s="65" t="s">
        <v>137</v>
      </c>
      <c r="C36" s="65"/>
      <c r="D36" s="65"/>
      <c r="E36" s="65"/>
      <c r="F36" s="65"/>
      <c r="G36" s="65"/>
      <c r="H36" s="65"/>
      <c r="I36" s="65"/>
      <c r="J36" s="66"/>
    </row>
    <row r="37" spans="1:11" ht="15.75" x14ac:dyDescent="0.25">
      <c r="A37" s="67" t="s">
        <v>33</v>
      </c>
      <c r="B37" s="68"/>
      <c r="C37" s="68"/>
      <c r="D37" s="68"/>
      <c r="E37" s="68"/>
      <c r="F37" s="68"/>
      <c r="G37" s="68"/>
      <c r="H37" s="68"/>
      <c r="I37" s="68"/>
      <c r="J37" s="69"/>
    </row>
    <row r="38" spans="1:11" ht="15.75" x14ac:dyDescent="0.25">
      <c r="A38" s="55" t="s">
        <v>34</v>
      </c>
      <c r="B38" s="56"/>
      <c r="C38" s="56"/>
      <c r="D38" s="56"/>
      <c r="E38" s="56"/>
      <c r="F38" s="56"/>
      <c r="G38" s="56"/>
      <c r="H38" s="56"/>
      <c r="I38" s="56"/>
      <c r="J38" s="57"/>
      <c r="K38" s="1"/>
    </row>
    <row r="39" spans="1:11" ht="27.75" customHeight="1" x14ac:dyDescent="0.25">
      <c r="A39" s="58"/>
      <c r="B39" s="59"/>
      <c r="C39" s="59"/>
      <c r="D39" s="59"/>
      <c r="E39" s="59"/>
      <c r="F39" s="59"/>
      <c r="G39" s="59"/>
      <c r="H39" s="59"/>
      <c r="I39" s="59"/>
      <c r="J39" s="60"/>
    </row>
    <row r="40" spans="1:11" ht="27.75" customHeight="1" x14ac:dyDescent="0.25">
      <c r="A40" s="30"/>
      <c r="B40" s="30"/>
      <c r="C40" s="30"/>
      <c r="D40" s="30"/>
      <c r="E40" s="30"/>
      <c r="F40" s="30"/>
      <c r="G40" s="30"/>
      <c r="H40" s="30"/>
      <c r="I40" s="30"/>
      <c r="J40" s="30"/>
    </row>
    <row r="41" spans="1:11" ht="30.75" customHeight="1" x14ac:dyDescent="0.25">
      <c r="A41" s="61" t="s">
        <v>41</v>
      </c>
      <c r="B41" s="61"/>
      <c r="C41" s="61"/>
      <c r="D41" s="61"/>
      <c r="E41" s="61"/>
      <c r="F41" s="61"/>
      <c r="G41" s="61"/>
      <c r="H41" s="61"/>
      <c r="I41" s="61"/>
      <c r="J41" s="61"/>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1:J41"/>
    <mergeCell ref="A32:J32"/>
    <mergeCell ref="B33:J33"/>
    <mergeCell ref="B34:J34"/>
    <mergeCell ref="B35:J35"/>
    <mergeCell ref="B36:J36"/>
    <mergeCell ref="A37:J37"/>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4"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1"/>
  <sheetViews>
    <sheetView view="pageBreakPreview" topLeftCell="A27" zoomScale="120" zoomScaleNormal="100" zoomScaleSheetLayoutView="120" workbookViewId="0">
      <selection activeCell="K35" sqref="K35"/>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89" t="s">
        <v>49</v>
      </c>
      <c r="C1" s="90"/>
      <c r="D1" s="90"/>
      <c r="E1" s="90"/>
      <c r="F1" s="90"/>
      <c r="G1" s="90"/>
      <c r="H1" s="90"/>
      <c r="I1" s="90"/>
      <c r="J1" s="91"/>
      <c r="K1" s="1"/>
    </row>
    <row r="2" spans="1:11" ht="21.75" thickBot="1" x14ac:dyDescent="0.3">
      <c r="A2" s="26"/>
      <c r="B2" s="92" t="s">
        <v>0</v>
      </c>
      <c r="C2" s="93"/>
      <c r="D2" s="92" t="s">
        <v>1</v>
      </c>
      <c r="E2" s="93"/>
      <c r="F2" s="93"/>
      <c r="G2" s="93"/>
      <c r="H2" s="94"/>
      <c r="I2" s="2" t="s">
        <v>2</v>
      </c>
      <c r="J2" s="3" t="s">
        <v>3</v>
      </c>
      <c r="K2" s="1"/>
    </row>
    <row r="3" spans="1:11" ht="21.75" thickBot="1" x14ac:dyDescent="0.3">
      <c r="A3" s="27"/>
      <c r="B3" s="95" t="s">
        <v>4</v>
      </c>
      <c r="C3" s="96"/>
      <c r="D3" s="95"/>
      <c r="E3" s="96"/>
      <c r="F3" s="96"/>
      <c r="G3" s="96"/>
      <c r="H3" s="97"/>
      <c r="I3" s="31"/>
      <c r="J3" s="32"/>
      <c r="K3" s="1"/>
    </row>
    <row r="4" spans="1:11" x14ac:dyDescent="0.25">
      <c r="A4" s="98"/>
      <c r="B4" s="99"/>
      <c r="C4" s="99"/>
      <c r="D4" s="100"/>
      <c r="E4" s="100"/>
      <c r="F4" s="100"/>
      <c r="G4" s="100"/>
      <c r="H4" s="100"/>
      <c r="I4" s="99"/>
      <c r="J4" s="101"/>
      <c r="K4" s="1"/>
    </row>
    <row r="5" spans="1:11" ht="3" customHeight="1" x14ac:dyDescent="0.25">
      <c r="A5" s="102"/>
      <c r="B5" s="103"/>
      <c r="C5" s="103"/>
      <c r="D5" s="103"/>
      <c r="E5" s="103"/>
      <c r="F5" s="103"/>
      <c r="G5" s="103"/>
      <c r="H5" s="103"/>
      <c r="I5" s="103"/>
      <c r="J5" s="104"/>
      <c r="K5" s="1"/>
    </row>
    <row r="6" spans="1:11" ht="15.75" x14ac:dyDescent="0.25">
      <c r="A6" s="67" t="s">
        <v>54</v>
      </c>
      <c r="B6" s="68"/>
      <c r="C6" s="68"/>
      <c r="D6" s="68"/>
      <c r="E6" s="68"/>
      <c r="F6" s="68"/>
      <c r="G6" s="68"/>
      <c r="H6" s="68"/>
      <c r="I6" s="68"/>
      <c r="J6" s="69"/>
      <c r="K6" s="1"/>
    </row>
    <row r="7" spans="1:11" ht="15.75" x14ac:dyDescent="0.25">
      <c r="A7" s="62" t="s">
        <v>5</v>
      </c>
      <c r="B7" s="63"/>
      <c r="C7" s="63"/>
      <c r="D7" s="63"/>
      <c r="E7" s="63"/>
      <c r="F7" s="63"/>
      <c r="G7" s="63"/>
      <c r="H7" s="63"/>
      <c r="I7" s="63"/>
      <c r="J7" s="64"/>
      <c r="K7" s="1"/>
    </row>
    <row r="8" spans="1:11" x14ac:dyDescent="0.25">
      <c r="A8" s="4" t="s">
        <v>6</v>
      </c>
      <c r="B8" s="86" t="s">
        <v>57</v>
      </c>
      <c r="C8" s="87"/>
      <c r="D8" s="87"/>
      <c r="E8" s="87"/>
      <c r="F8" s="87"/>
      <c r="G8" s="87"/>
      <c r="H8" s="87"/>
      <c r="I8" s="87"/>
      <c r="J8" s="88"/>
      <c r="K8" s="1"/>
    </row>
    <row r="9" spans="1:11" ht="15" customHeight="1" x14ac:dyDescent="0.25">
      <c r="A9" s="28" t="s">
        <v>35</v>
      </c>
      <c r="B9" s="86" t="s">
        <v>51</v>
      </c>
      <c r="C9" s="87"/>
      <c r="D9" s="87"/>
      <c r="E9" s="87"/>
      <c r="F9" s="87"/>
      <c r="G9" s="87"/>
      <c r="H9" s="87"/>
      <c r="I9" s="87"/>
      <c r="J9" s="88"/>
      <c r="K9" s="1"/>
    </row>
    <row r="10" spans="1:11" x14ac:dyDescent="0.25">
      <c r="A10" s="28" t="s">
        <v>36</v>
      </c>
      <c r="B10" s="86" t="s">
        <v>51</v>
      </c>
      <c r="C10" s="87"/>
      <c r="D10" s="87"/>
      <c r="E10" s="87"/>
      <c r="F10" s="87"/>
      <c r="G10" s="87"/>
      <c r="H10" s="87"/>
      <c r="I10" s="87"/>
      <c r="J10" s="88"/>
      <c r="K10" s="1"/>
    </row>
    <row r="11" spans="1:11" ht="40.5" customHeight="1" x14ac:dyDescent="0.25">
      <c r="A11" s="4" t="s">
        <v>7</v>
      </c>
      <c r="B11" s="116" t="s">
        <v>60</v>
      </c>
      <c r="C11" s="116"/>
      <c r="D11" s="116"/>
      <c r="E11" s="116"/>
      <c r="F11" s="116"/>
      <c r="G11" s="116"/>
      <c r="H11" s="116"/>
      <c r="I11" s="116"/>
      <c r="J11" s="117"/>
    </row>
    <row r="12" spans="1:11" ht="35.25" customHeight="1" x14ac:dyDescent="0.25">
      <c r="A12" s="4" t="s">
        <v>8</v>
      </c>
      <c r="B12" s="116" t="s">
        <v>50</v>
      </c>
      <c r="C12" s="116"/>
      <c r="D12" s="116"/>
      <c r="E12" s="116"/>
      <c r="F12" s="116"/>
      <c r="G12" s="116"/>
      <c r="H12" s="116"/>
      <c r="I12" s="116"/>
      <c r="J12" s="117"/>
    </row>
    <row r="13" spans="1:11" ht="15.75" x14ac:dyDescent="0.25">
      <c r="A13" s="67" t="s">
        <v>9</v>
      </c>
      <c r="B13" s="68"/>
      <c r="C13" s="68"/>
      <c r="D13" s="68"/>
      <c r="E13" s="68"/>
      <c r="F13" s="68"/>
      <c r="G13" s="68"/>
      <c r="H13" s="68"/>
      <c r="I13" s="68"/>
      <c r="J13" s="69"/>
    </row>
    <row r="14" spans="1:11" ht="27.75" customHeight="1" x14ac:dyDescent="0.25">
      <c r="A14" s="4" t="s">
        <v>10</v>
      </c>
      <c r="B14" s="29">
        <f>_xlfn.NUMBERVALUE(LEFT($B$16,1))</f>
        <v>3</v>
      </c>
      <c r="C14" s="84" t="str">
        <f>IFERROR(VLOOKUP(B14,'[1]Validacion datos'!A2:B5,2,FALSE),"")</f>
        <v>DESARROLLO PRODUCTIVO</v>
      </c>
      <c r="D14" s="84"/>
      <c r="E14" s="84"/>
      <c r="F14" s="84"/>
      <c r="G14" s="84"/>
      <c r="H14" s="84"/>
      <c r="I14" s="84"/>
      <c r="J14" s="84"/>
    </row>
    <row r="15" spans="1:11" ht="26.25" customHeight="1" x14ac:dyDescent="0.25">
      <c r="A15" s="4" t="s">
        <v>11</v>
      </c>
      <c r="B15" s="7">
        <f>_xlfn.NUMBERVALUE(LEFT(B16,3))</f>
        <v>3.3</v>
      </c>
      <c r="C15" s="84" t="str">
        <f>IFERROR(VLOOKUP(B15,'[1]Validacion datos'!A8:B26,2,FALSE),"")</f>
        <v>Competitividad e innovavión en un ambiente favorable a la cooperación y la responsabilidad social</v>
      </c>
      <c r="D15" s="84"/>
      <c r="E15" s="84"/>
      <c r="F15" s="84"/>
      <c r="G15" s="84"/>
      <c r="H15" s="84"/>
      <c r="I15" s="84"/>
      <c r="J15" s="84"/>
    </row>
    <row r="16" spans="1:11" ht="28.5" customHeight="1" x14ac:dyDescent="0.25">
      <c r="A16" s="4" t="s">
        <v>12</v>
      </c>
      <c r="B16" s="8" t="s">
        <v>102</v>
      </c>
      <c r="C16" s="85"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5"/>
      <c r="E16" s="85"/>
      <c r="F16" s="85"/>
      <c r="G16" s="85"/>
      <c r="H16" s="85"/>
      <c r="I16" s="85"/>
      <c r="J16" s="85"/>
    </row>
    <row r="17" spans="1:12" ht="15.75" x14ac:dyDescent="0.25">
      <c r="A17" s="67" t="s">
        <v>13</v>
      </c>
      <c r="B17" s="68"/>
      <c r="C17" s="68"/>
      <c r="D17" s="68"/>
      <c r="E17" s="68"/>
      <c r="F17" s="68"/>
      <c r="G17" s="68"/>
      <c r="H17" s="68"/>
      <c r="I17" s="68"/>
      <c r="J17" s="69"/>
    </row>
    <row r="18" spans="1:12" ht="29.25" customHeight="1" x14ac:dyDescent="0.25">
      <c r="A18" s="4" t="s">
        <v>14</v>
      </c>
      <c r="B18" s="65" t="s">
        <v>94</v>
      </c>
      <c r="C18" s="65"/>
      <c r="D18" s="65"/>
      <c r="E18" s="65"/>
      <c r="F18" s="65"/>
      <c r="G18" s="65"/>
      <c r="H18" s="65"/>
      <c r="I18" s="65"/>
      <c r="J18" s="66"/>
    </row>
    <row r="19" spans="1:12" ht="76.5" customHeight="1" x14ac:dyDescent="0.25">
      <c r="A19" s="9" t="s">
        <v>15</v>
      </c>
      <c r="B19" s="65" t="s">
        <v>104</v>
      </c>
      <c r="C19" s="65"/>
      <c r="D19" s="65"/>
      <c r="E19" s="65"/>
      <c r="F19" s="65"/>
      <c r="G19" s="65"/>
      <c r="H19" s="65"/>
      <c r="I19" s="65"/>
      <c r="J19" s="66"/>
    </row>
    <row r="20" spans="1:12" ht="34.5" customHeight="1" x14ac:dyDescent="0.25">
      <c r="A20" s="9" t="s">
        <v>16</v>
      </c>
      <c r="B20" s="65" t="s">
        <v>92</v>
      </c>
      <c r="C20" s="65"/>
      <c r="D20" s="65"/>
      <c r="E20" s="65"/>
      <c r="F20" s="65"/>
      <c r="G20" s="65"/>
      <c r="H20" s="65"/>
      <c r="I20" s="65"/>
      <c r="J20" s="66"/>
    </row>
    <row r="21" spans="1:12" ht="35.25" customHeight="1" x14ac:dyDescent="0.25">
      <c r="A21" s="9" t="s">
        <v>37</v>
      </c>
      <c r="B21" s="118" t="s">
        <v>56</v>
      </c>
      <c r="C21" s="65"/>
      <c r="D21" s="65"/>
      <c r="E21" s="65"/>
      <c r="F21" s="65"/>
      <c r="G21" s="65"/>
      <c r="H21" s="65"/>
      <c r="I21" s="65"/>
      <c r="J21" s="66"/>
      <c r="K21" s="1"/>
    </row>
    <row r="22" spans="1:12" ht="15.75" x14ac:dyDescent="0.25">
      <c r="A22" s="67" t="s">
        <v>17</v>
      </c>
      <c r="B22" s="68"/>
      <c r="C22" s="68"/>
      <c r="D22" s="68"/>
      <c r="E22" s="68"/>
      <c r="F22" s="68"/>
      <c r="G22" s="68"/>
      <c r="H22" s="68"/>
      <c r="I22" s="68"/>
      <c r="J22" s="69"/>
    </row>
    <row r="23" spans="1:12" ht="15.75" x14ac:dyDescent="0.25">
      <c r="A23" s="62" t="s">
        <v>18</v>
      </c>
      <c r="B23" s="63"/>
      <c r="C23" s="63"/>
      <c r="D23" s="63"/>
      <c r="E23" s="63"/>
      <c r="F23" s="63"/>
      <c r="G23" s="63"/>
      <c r="H23" s="63"/>
      <c r="I23" s="63"/>
      <c r="J23" s="64"/>
      <c r="K23" s="1"/>
    </row>
    <row r="24" spans="1:12" ht="15" customHeight="1" x14ac:dyDescent="0.25">
      <c r="A24" s="70" t="s">
        <v>19</v>
      </c>
      <c r="B24" s="71"/>
      <c r="C24" s="72" t="s">
        <v>20</v>
      </c>
      <c r="D24" s="73"/>
      <c r="E24" s="73"/>
      <c r="F24" s="73" t="s">
        <v>21</v>
      </c>
      <c r="G24" s="73"/>
      <c r="H24" s="71"/>
      <c r="I24" s="72" t="s">
        <v>22</v>
      </c>
      <c r="J24" s="74"/>
    </row>
    <row r="25" spans="1:12" s="38" customFormat="1" x14ac:dyDescent="0.25">
      <c r="A25" s="109">
        <v>1000000</v>
      </c>
      <c r="B25" s="110"/>
      <c r="C25" s="111">
        <v>1000000</v>
      </c>
      <c r="D25" s="112"/>
      <c r="E25" s="113"/>
      <c r="F25" s="111">
        <v>743992.5</v>
      </c>
      <c r="G25" s="112"/>
      <c r="H25" s="113"/>
      <c r="I25" s="114">
        <f>F25/C25</f>
        <v>0.74399249999999995</v>
      </c>
      <c r="J25" s="115"/>
      <c r="K25" s="39"/>
    </row>
    <row r="26" spans="1:12" ht="15.75" x14ac:dyDescent="0.25">
      <c r="A26" s="62" t="s">
        <v>23</v>
      </c>
      <c r="B26" s="63"/>
      <c r="C26" s="63"/>
      <c r="D26" s="63"/>
      <c r="E26" s="63"/>
      <c r="F26" s="63"/>
      <c r="G26" s="63"/>
      <c r="H26" s="63"/>
      <c r="I26" s="63"/>
      <c r="J26" s="64"/>
      <c r="K26" s="1"/>
    </row>
    <row r="27" spans="1:12" ht="15" customHeight="1" x14ac:dyDescent="0.25">
      <c r="A27" s="5"/>
      <c r="B27"/>
      <c r="C27" s="80" t="s">
        <v>48</v>
      </c>
      <c r="D27" s="81"/>
      <c r="E27" s="80" t="s">
        <v>107</v>
      </c>
      <c r="F27" s="81"/>
      <c r="G27" s="80" t="s">
        <v>108</v>
      </c>
      <c r="H27" s="80"/>
      <c r="I27" s="80" t="s">
        <v>24</v>
      </c>
      <c r="J27" s="82"/>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48" x14ac:dyDescent="0.25">
      <c r="A29" s="13" t="s">
        <v>118</v>
      </c>
      <c r="B29" s="14" t="s">
        <v>69</v>
      </c>
      <c r="C29" s="34">
        <v>12500</v>
      </c>
      <c r="D29" s="15">
        <v>800000</v>
      </c>
      <c r="E29" s="15">
        <v>2500</v>
      </c>
      <c r="F29" s="15">
        <v>50000</v>
      </c>
      <c r="G29" s="16">
        <v>1436</v>
      </c>
      <c r="H29" s="15">
        <v>227722.5</v>
      </c>
      <c r="I29" s="17">
        <f>+Tabla13459[[#This Row],[Física 
(E)]]/Tabla13459[[#This Row],[Física
(C)]]</f>
        <v>0.57440000000000002</v>
      </c>
      <c r="J29" s="18">
        <f>+Tabla13459[[#This Row],[Financiera 
 (F)]]/Tabla13459[[#This Row],[Financiera
(D)]]</f>
        <v>4.5544500000000001</v>
      </c>
      <c r="L29" s="36"/>
    </row>
    <row r="30" spans="1:12" x14ac:dyDescent="0.25">
      <c r="A30" s="19"/>
      <c r="B30" s="20"/>
      <c r="C30" s="21"/>
      <c r="D30" s="22"/>
      <c r="E30" s="22"/>
      <c r="F30" s="22"/>
      <c r="G30" s="23"/>
      <c r="H30" s="22"/>
      <c r="I30" s="17" t="e">
        <f>+Tabla13459[[#This Row],[Física 
(E)]]/Tabla13459[[#This Row],[Física
(C)]]</f>
        <v>#DIV/0!</v>
      </c>
      <c r="J30" s="18" t="e">
        <f>+Tabla13459[[#This Row],[Financiera 
 (F)]]/Tabla13459[[#This Row],[Financiera
(D)]]</f>
        <v>#DIV/0!</v>
      </c>
    </row>
    <row r="31" spans="1:12" ht="15.75" x14ac:dyDescent="0.25">
      <c r="A31" s="67" t="s">
        <v>27</v>
      </c>
      <c r="B31" s="68"/>
      <c r="C31" s="68"/>
      <c r="D31" s="68"/>
      <c r="E31" s="68"/>
      <c r="F31" s="68"/>
      <c r="G31" s="68"/>
      <c r="H31" s="68"/>
      <c r="I31" s="68"/>
      <c r="J31" s="69"/>
    </row>
    <row r="32" spans="1:12" ht="15.75" x14ac:dyDescent="0.25">
      <c r="A32" s="62" t="s">
        <v>28</v>
      </c>
      <c r="B32" s="63"/>
      <c r="C32" s="63"/>
      <c r="D32" s="63"/>
      <c r="E32" s="63"/>
      <c r="F32" s="63"/>
      <c r="G32" s="63"/>
      <c r="H32" s="63"/>
      <c r="I32" s="63"/>
      <c r="J32" s="64"/>
      <c r="K32" s="1"/>
    </row>
    <row r="33" spans="1:11" x14ac:dyDescent="0.25">
      <c r="A33" s="24" t="s">
        <v>29</v>
      </c>
      <c r="B33" s="65" t="s">
        <v>96</v>
      </c>
      <c r="C33" s="65"/>
      <c r="D33" s="65"/>
      <c r="E33" s="65"/>
      <c r="F33" s="65"/>
      <c r="G33" s="65"/>
      <c r="H33" s="65"/>
      <c r="I33" s="65"/>
      <c r="J33" s="66"/>
    </row>
    <row r="34" spans="1:11" ht="30" x14ac:dyDescent="0.25">
      <c r="A34" s="24" t="s">
        <v>30</v>
      </c>
      <c r="B34" s="65" t="s">
        <v>97</v>
      </c>
      <c r="C34" s="65"/>
      <c r="D34" s="65"/>
      <c r="E34" s="65"/>
      <c r="F34" s="65"/>
      <c r="G34" s="65"/>
      <c r="H34" s="65"/>
      <c r="I34" s="65"/>
      <c r="J34" s="66"/>
    </row>
    <row r="35" spans="1:11" s="44" customFormat="1" ht="58.5" customHeight="1" x14ac:dyDescent="0.25">
      <c r="A35" s="42" t="s">
        <v>31</v>
      </c>
      <c r="B35" s="116"/>
      <c r="C35" s="116"/>
      <c r="D35" s="116"/>
      <c r="E35" s="116"/>
      <c r="F35" s="116"/>
      <c r="G35" s="116"/>
      <c r="H35" s="116"/>
      <c r="I35" s="116"/>
      <c r="J35" s="117"/>
      <c r="K35" s="43"/>
    </row>
    <row r="36" spans="1:11" ht="30" x14ac:dyDescent="0.25">
      <c r="A36" s="40" t="s">
        <v>32</v>
      </c>
      <c r="B36" s="65" t="s">
        <v>139</v>
      </c>
      <c r="C36" s="65"/>
      <c r="D36" s="65"/>
      <c r="E36" s="65"/>
      <c r="F36" s="65"/>
      <c r="G36" s="65"/>
      <c r="H36" s="65"/>
      <c r="I36" s="65"/>
      <c r="J36" s="66"/>
    </row>
    <row r="37" spans="1:11" ht="15.75" x14ac:dyDescent="0.25">
      <c r="A37" s="67" t="s">
        <v>33</v>
      </c>
      <c r="B37" s="68"/>
      <c r="C37" s="68"/>
      <c r="D37" s="68"/>
      <c r="E37" s="68"/>
      <c r="F37" s="68"/>
      <c r="G37" s="68"/>
      <c r="H37" s="68"/>
      <c r="I37" s="68"/>
      <c r="J37" s="69"/>
    </row>
    <row r="38" spans="1:11" ht="15.75" x14ac:dyDescent="0.25">
      <c r="A38" s="55" t="s">
        <v>34</v>
      </c>
      <c r="B38" s="56"/>
      <c r="C38" s="56"/>
      <c r="D38" s="56"/>
      <c r="E38" s="56"/>
      <c r="F38" s="56"/>
      <c r="G38" s="56"/>
      <c r="H38" s="56"/>
      <c r="I38" s="56"/>
      <c r="J38" s="57"/>
      <c r="K38" s="1"/>
    </row>
    <row r="39" spans="1:11" ht="27.75" customHeight="1" x14ac:dyDescent="0.25">
      <c r="A39" s="58"/>
      <c r="B39" s="59"/>
      <c r="C39" s="59"/>
      <c r="D39" s="59"/>
      <c r="E39" s="59"/>
      <c r="F39" s="59"/>
      <c r="G39" s="59"/>
      <c r="H39" s="59"/>
      <c r="I39" s="59"/>
      <c r="J39" s="60"/>
    </row>
    <row r="40" spans="1:11" ht="27.75" customHeight="1" x14ac:dyDescent="0.25">
      <c r="A40" s="30"/>
      <c r="B40" s="30"/>
      <c r="C40" s="30"/>
      <c r="D40" s="30"/>
      <c r="E40" s="30"/>
      <c r="F40" s="30"/>
      <c r="G40" s="30"/>
      <c r="H40" s="30"/>
      <c r="I40" s="30"/>
      <c r="J40" s="30"/>
    </row>
    <row r="41" spans="1:11" ht="30.75" customHeight="1" x14ac:dyDescent="0.25">
      <c r="A41" s="61" t="s">
        <v>41</v>
      </c>
      <c r="B41" s="61"/>
      <c r="C41" s="61"/>
      <c r="D41" s="61"/>
      <c r="E41" s="61"/>
      <c r="F41" s="61"/>
      <c r="G41" s="61"/>
      <c r="H41" s="61"/>
      <c r="I41" s="61"/>
      <c r="J41" s="61"/>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1:J41"/>
    <mergeCell ref="A32:J32"/>
    <mergeCell ref="B33:J33"/>
    <mergeCell ref="B34:J34"/>
    <mergeCell ref="B35:J35"/>
    <mergeCell ref="B36:J36"/>
    <mergeCell ref="A37:J37"/>
  </mergeCells>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E29:F30 F28"/>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5"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1"/>
  <sheetViews>
    <sheetView view="pageBreakPreview" topLeftCell="A27" zoomScaleNormal="100" zoomScaleSheetLayoutView="100" workbookViewId="0">
      <selection activeCell="B35" sqref="B35:J35"/>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89" t="s">
        <v>49</v>
      </c>
      <c r="C1" s="90"/>
      <c r="D1" s="90"/>
      <c r="E1" s="90"/>
      <c r="F1" s="90"/>
      <c r="G1" s="90"/>
      <c r="H1" s="90"/>
      <c r="I1" s="90"/>
      <c r="J1" s="91"/>
      <c r="K1" s="1"/>
    </row>
    <row r="2" spans="1:11" ht="21.75" thickBot="1" x14ac:dyDescent="0.3">
      <c r="A2" s="26"/>
      <c r="B2" s="92" t="s">
        <v>0</v>
      </c>
      <c r="C2" s="93"/>
      <c r="D2" s="92" t="s">
        <v>1</v>
      </c>
      <c r="E2" s="93"/>
      <c r="F2" s="93"/>
      <c r="G2" s="93"/>
      <c r="H2" s="94"/>
      <c r="I2" s="2" t="s">
        <v>2</v>
      </c>
      <c r="J2" s="3" t="s">
        <v>3</v>
      </c>
      <c r="K2" s="1"/>
    </row>
    <row r="3" spans="1:11" ht="21.75" thickBot="1" x14ac:dyDescent="0.3">
      <c r="A3" s="27"/>
      <c r="B3" s="95" t="s">
        <v>4</v>
      </c>
      <c r="C3" s="96"/>
      <c r="D3" s="95"/>
      <c r="E3" s="96"/>
      <c r="F3" s="96"/>
      <c r="G3" s="96"/>
      <c r="H3" s="97"/>
      <c r="I3" s="31"/>
      <c r="J3" s="32"/>
      <c r="K3" s="1"/>
    </row>
    <row r="4" spans="1:11" x14ac:dyDescent="0.25">
      <c r="A4" s="98"/>
      <c r="B4" s="99"/>
      <c r="C4" s="99"/>
      <c r="D4" s="100"/>
      <c r="E4" s="100"/>
      <c r="F4" s="100"/>
      <c r="G4" s="100"/>
      <c r="H4" s="100"/>
      <c r="I4" s="99"/>
      <c r="J4" s="101"/>
      <c r="K4" s="1"/>
    </row>
    <row r="5" spans="1:11" ht="3" customHeight="1" x14ac:dyDescent="0.25">
      <c r="A5" s="102"/>
      <c r="B5" s="103"/>
      <c r="C5" s="103"/>
      <c r="D5" s="103"/>
      <c r="E5" s="103"/>
      <c r="F5" s="103"/>
      <c r="G5" s="103"/>
      <c r="H5" s="103"/>
      <c r="I5" s="103"/>
      <c r="J5" s="104"/>
      <c r="K5" s="1"/>
    </row>
    <row r="6" spans="1:11" ht="15.75" x14ac:dyDescent="0.25">
      <c r="A6" s="67" t="s">
        <v>54</v>
      </c>
      <c r="B6" s="68"/>
      <c r="C6" s="68"/>
      <c r="D6" s="68"/>
      <c r="E6" s="68"/>
      <c r="F6" s="68"/>
      <c r="G6" s="68"/>
      <c r="H6" s="68"/>
      <c r="I6" s="68"/>
      <c r="J6" s="69"/>
      <c r="K6" s="1"/>
    </row>
    <row r="7" spans="1:11" ht="15.75" x14ac:dyDescent="0.25">
      <c r="A7" s="62" t="s">
        <v>5</v>
      </c>
      <c r="B7" s="63"/>
      <c r="C7" s="63"/>
      <c r="D7" s="63"/>
      <c r="E7" s="63"/>
      <c r="F7" s="63"/>
      <c r="G7" s="63"/>
      <c r="H7" s="63"/>
      <c r="I7" s="63"/>
      <c r="J7" s="64"/>
      <c r="K7" s="1"/>
    </row>
    <row r="8" spans="1:11" x14ac:dyDescent="0.25">
      <c r="A8" s="4" t="s">
        <v>6</v>
      </c>
      <c r="B8" s="86" t="s">
        <v>57</v>
      </c>
      <c r="C8" s="87"/>
      <c r="D8" s="87"/>
      <c r="E8" s="87"/>
      <c r="F8" s="87"/>
      <c r="G8" s="87"/>
      <c r="H8" s="87"/>
      <c r="I8" s="87"/>
      <c r="J8" s="88"/>
      <c r="K8" s="1"/>
    </row>
    <row r="9" spans="1:11" ht="15" customHeight="1" x14ac:dyDescent="0.25">
      <c r="A9" s="28" t="s">
        <v>35</v>
      </c>
      <c r="B9" s="86" t="s">
        <v>51</v>
      </c>
      <c r="C9" s="87"/>
      <c r="D9" s="87"/>
      <c r="E9" s="87"/>
      <c r="F9" s="87"/>
      <c r="G9" s="87"/>
      <c r="H9" s="87"/>
      <c r="I9" s="87"/>
      <c r="J9" s="88"/>
      <c r="K9" s="1"/>
    </row>
    <row r="10" spans="1:11" x14ac:dyDescent="0.25">
      <c r="A10" s="28" t="s">
        <v>36</v>
      </c>
      <c r="B10" s="86" t="s">
        <v>51</v>
      </c>
      <c r="C10" s="87"/>
      <c r="D10" s="87"/>
      <c r="E10" s="87"/>
      <c r="F10" s="87"/>
      <c r="G10" s="87"/>
      <c r="H10" s="87"/>
      <c r="I10" s="87"/>
      <c r="J10" s="88"/>
      <c r="K10" s="1"/>
    </row>
    <row r="11" spans="1:11" ht="40.5" customHeight="1" x14ac:dyDescent="0.25">
      <c r="A11" s="4" t="s">
        <v>7</v>
      </c>
      <c r="B11" s="116" t="s">
        <v>60</v>
      </c>
      <c r="C11" s="116"/>
      <c r="D11" s="116"/>
      <c r="E11" s="116"/>
      <c r="F11" s="116"/>
      <c r="G11" s="116"/>
      <c r="H11" s="116"/>
      <c r="I11" s="116"/>
      <c r="J11" s="117"/>
    </row>
    <row r="12" spans="1:11" ht="35.25" customHeight="1" x14ac:dyDescent="0.25">
      <c r="A12" s="4" t="s">
        <v>8</v>
      </c>
      <c r="B12" s="116" t="s">
        <v>50</v>
      </c>
      <c r="C12" s="116"/>
      <c r="D12" s="116"/>
      <c r="E12" s="116"/>
      <c r="F12" s="116"/>
      <c r="G12" s="116"/>
      <c r="H12" s="116"/>
      <c r="I12" s="116"/>
      <c r="J12" s="117"/>
    </row>
    <row r="13" spans="1:11" ht="15.75" x14ac:dyDescent="0.25">
      <c r="A13" s="67" t="s">
        <v>9</v>
      </c>
      <c r="B13" s="68"/>
      <c r="C13" s="68"/>
      <c r="D13" s="68"/>
      <c r="E13" s="68"/>
      <c r="F13" s="68"/>
      <c r="G13" s="68"/>
      <c r="H13" s="68"/>
      <c r="I13" s="68"/>
      <c r="J13" s="69"/>
    </row>
    <row r="14" spans="1:11" ht="27.75" customHeight="1" x14ac:dyDescent="0.25">
      <c r="A14" s="4" t="s">
        <v>10</v>
      </c>
      <c r="B14" s="29">
        <f>_xlfn.NUMBERVALUE(LEFT($B$16,1))</f>
        <v>3</v>
      </c>
      <c r="C14" s="84" t="str">
        <f>IFERROR(VLOOKUP(B14,'[1]Validacion datos'!A2:B5,2,FALSE),"")</f>
        <v>DESARROLLO PRODUCTIVO</v>
      </c>
      <c r="D14" s="84"/>
      <c r="E14" s="84"/>
      <c r="F14" s="84"/>
      <c r="G14" s="84"/>
      <c r="H14" s="84"/>
      <c r="I14" s="84"/>
      <c r="J14" s="84"/>
    </row>
    <row r="15" spans="1:11" ht="26.25" customHeight="1" x14ac:dyDescent="0.25">
      <c r="A15" s="4" t="s">
        <v>11</v>
      </c>
      <c r="B15" s="7">
        <f>_xlfn.NUMBERVALUE(LEFT(B16,3))</f>
        <v>3.3</v>
      </c>
      <c r="C15" s="84" t="str">
        <f>IFERROR(VLOOKUP(B15,'[1]Validacion datos'!A8:B26,2,FALSE),"")</f>
        <v>Competitividad e innovavión en un ambiente favorable a la cooperación y la responsabilidad social</v>
      </c>
      <c r="D15" s="84"/>
      <c r="E15" s="84"/>
      <c r="F15" s="84"/>
      <c r="G15" s="84"/>
      <c r="H15" s="84"/>
      <c r="I15" s="84"/>
      <c r="J15" s="84"/>
    </row>
    <row r="16" spans="1:11" ht="31.5" customHeight="1" x14ac:dyDescent="0.25">
      <c r="A16" s="4" t="s">
        <v>12</v>
      </c>
      <c r="B16" s="8" t="s">
        <v>102</v>
      </c>
      <c r="C16" s="85"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5"/>
      <c r="E16" s="85"/>
      <c r="F16" s="85"/>
      <c r="G16" s="85"/>
      <c r="H16" s="85"/>
      <c r="I16" s="85"/>
      <c r="J16" s="85"/>
    </row>
    <row r="17" spans="1:12" ht="15.75" x14ac:dyDescent="0.25">
      <c r="A17" s="67" t="s">
        <v>13</v>
      </c>
      <c r="B17" s="68"/>
      <c r="C17" s="68"/>
      <c r="D17" s="68"/>
      <c r="E17" s="68"/>
      <c r="F17" s="68"/>
      <c r="G17" s="68"/>
      <c r="H17" s="68"/>
      <c r="I17" s="68"/>
      <c r="J17" s="69"/>
    </row>
    <row r="18" spans="1:12" ht="29.25" customHeight="1" x14ac:dyDescent="0.25">
      <c r="A18" s="4" t="s">
        <v>14</v>
      </c>
      <c r="B18" s="65" t="s">
        <v>94</v>
      </c>
      <c r="C18" s="65"/>
      <c r="D18" s="65"/>
      <c r="E18" s="65"/>
      <c r="F18" s="65"/>
      <c r="G18" s="65"/>
      <c r="H18" s="65"/>
      <c r="I18" s="65"/>
      <c r="J18" s="66"/>
    </row>
    <row r="19" spans="1:12" ht="76.5" customHeight="1" x14ac:dyDescent="0.25">
      <c r="A19" s="9" t="s">
        <v>15</v>
      </c>
      <c r="B19" s="65" t="s">
        <v>104</v>
      </c>
      <c r="C19" s="65"/>
      <c r="D19" s="65"/>
      <c r="E19" s="65"/>
      <c r="F19" s="65"/>
      <c r="G19" s="65"/>
      <c r="H19" s="65"/>
      <c r="I19" s="65"/>
      <c r="J19" s="66"/>
    </row>
    <row r="20" spans="1:12" ht="34.5" customHeight="1" x14ac:dyDescent="0.25">
      <c r="A20" s="9" t="s">
        <v>16</v>
      </c>
      <c r="B20" s="65" t="s">
        <v>92</v>
      </c>
      <c r="C20" s="65"/>
      <c r="D20" s="65"/>
      <c r="E20" s="65"/>
      <c r="F20" s="65"/>
      <c r="G20" s="65"/>
      <c r="H20" s="65"/>
      <c r="I20" s="65"/>
      <c r="J20" s="66"/>
    </row>
    <row r="21" spans="1:12" ht="35.25" customHeight="1" x14ac:dyDescent="0.25">
      <c r="A21" s="9" t="s">
        <v>37</v>
      </c>
      <c r="B21" s="118" t="s">
        <v>56</v>
      </c>
      <c r="C21" s="65"/>
      <c r="D21" s="65"/>
      <c r="E21" s="65"/>
      <c r="F21" s="65"/>
      <c r="G21" s="65"/>
      <c r="H21" s="65"/>
      <c r="I21" s="65"/>
      <c r="J21" s="66"/>
      <c r="K21" s="1"/>
    </row>
    <row r="22" spans="1:12" ht="15.75" x14ac:dyDescent="0.25">
      <c r="A22" s="67" t="s">
        <v>17</v>
      </c>
      <c r="B22" s="68"/>
      <c r="C22" s="68"/>
      <c r="D22" s="68"/>
      <c r="E22" s="68"/>
      <c r="F22" s="68"/>
      <c r="G22" s="68"/>
      <c r="H22" s="68"/>
      <c r="I22" s="68"/>
      <c r="J22" s="69"/>
    </row>
    <row r="23" spans="1:12" ht="15.75" x14ac:dyDescent="0.25">
      <c r="A23" s="62" t="s">
        <v>18</v>
      </c>
      <c r="B23" s="63"/>
      <c r="C23" s="63"/>
      <c r="D23" s="63"/>
      <c r="E23" s="63"/>
      <c r="F23" s="63"/>
      <c r="G23" s="63"/>
      <c r="H23" s="63"/>
      <c r="I23" s="63"/>
      <c r="J23" s="64"/>
      <c r="K23" s="1"/>
    </row>
    <row r="24" spans="1:12" ht="15" customHeight="1" x14ac:dyDescent="0.25">
      <c r="A24" s="70" t="s">
        <v>19</v>
      </c>
      <c r="B24" s="71"/>
      <c r="C24" s="72" t="s">
        <v>20</v>
      </c>
      <c r="D24" s="73"/>
      <c r="E24" s="73"/>
      <c r="F24" s="73" t="s">
        <v>21</v>
      </c>
      <c r="G24" s="73"/>
      <c r="H24" s="71"/>
      <c r="I24" s="72" t="s">
        <v>22</v>
      </c>
      <c r="J24" s="74"/>
    </row>
    <row r="25" spans="1:12" s="38" customFormat="1" x14ac:dyDescent="0.25">
      <c r="A25" s="109">
        <v>1000000</v>
      </c>
      <c r="B25" s="110"/>
      <c r="C25" s="111">
        <v>1000000</v>
      </c>
      <c r="D25" s="112"/>
      <c r="E25" s="113"/>
      <c r="F25" s="111">
        <v>55965</v>
      </c>
      <c r="G25" s="112"/>
      <c r="H25" s="113"/>
      <c r="I25" s="114">
        <f>F25/C25</f>
        <v>5.5965000000000001E-2</v>
      </c>
      <c r="J25" s="115"/>
      <c r="K25" s="39"/>
    </row>
    <row r="26" spans="1:12" ht="15.75" x14ac:dyDescent="0.25">
      <c r="A26" s="62" t="s">
        <v>23</v>
      </c>
      <c r="B26" s="63"/>
      <c r="C26" s="63"/>
      <c r="D26" s="63"/>
      <c r="E26" s="63"/>
      <c r="F26" s="63"/>
      <c r="G26" s="63"/>
      <c r="H26" s="63"/>
      <c r="I26" s="63"/>
      <c r="J26" s="64"/>
      <c r="K26" s="1"/>
    </row>
    <row r="27" spans="1:12" ht="15" customHeight="1" x14ac:dyDescent="0.25">
      <c r="A27" s="5"/>
      <c r="B27"/>
      <c r="C27" s="80" t="s">
        <v>48</v>
      </c>
      <c r="D27" s="81"/>
      <c r="E27" s="80" t="s">
        <v>107</v>
      </c>
      <c r="F27" s="81"/>
      <c r="G27" s="80" t="s">
        <v>108</v>
      </c>
      <c r="H27" s="80"/>
      <c r="I27" s="80" t="s">
        <v>24</v>
      </c>
      <c r="J27" s="82"/>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48" x14ac:dyDescent="0.25">
      <c r="A29" s="13" t="s">
        <v>119</v>
      </c>
      <c r="B29" s="14" t="s">
        <v>71</v>
      </c>
      <c r="C29" s="34">
        <v>1</v>
      </c>
      <c r="D29" s="15">
        <v>1000000</v>
      </c>
      <c r="E29" s="15">
        <v>0</v>
      </c>
      <c r="F29" s="15">
        <v>0</v>
      </c>
      <c r="G29" s="16">
        <v>10</v>
      </c>
      <c r="H29" s="15">
        <v>369765</v>
      </c>
      <c r="I29" s="17" t="e">
        <f>+Tabla1345910[[#This Row],[Física 
(E)]]/Tabla1345910[[#This Row],[Física
(C)]]</f>
        <v>#DIV/0!</v>
      </c>
      <c r="J29" s="18" t="e">
        <f>+Tabla1345910[[#This Row],[Financiera 
 (F)]]/Tabla1345910[[#This Row],[Financiera
(D)]]</f>
        <v>#DIV/0!</v>
      </c>
      <c r="L29" s="36"/>
    </row>
    <row r="30" spans="1:12" x14ac:dyDescent="0.25">
      <c r="A30" s="19"/>
      <c r="B30" s="20"/>
      <c r="C30" s="21"/>
      <c r="D30" s="22"/>
      <c r="E30" s="22"/>
      <c r="F30" s="22"/>
      <c r="G30" s="23"/>
      <c r="H30" s="22"/>
      <c r="I30" s="17" t="e">
        <f>+Tabla1345910[[#This Row],[Física 
(E)]]/Tabla1345910[[#This Row],[Física
(C)]]</f>
        <v>#DIV/0!</v>
      </c>
      <c r="J30" s="18" t="e">
        <f>+Tabla1345910[[#This Row],[Financiera 
 (F)]]/Tabla1345910[[#This Row],[Financiera
(D)]]</f>
        <v>#DIV/0!</v>
      </c>
    </row>
    <row r="31" spans="1:12" ht="15.75" x14ac:dyDescent="0.25">
      <c r="A31" s="67" t="s">
        <v>27</v>
      </c>
      <c r="B31" s="68"/>
      <c r="C31" s="68"/>
      <c r="D31" s="68"/>
      <c r="E31" s="68"/>
      <c r="F31" s="68"/>
      <c r="G31" s="68"/>
      <c r="H31" s="68"/>
      <c r="I31" s="68"/>
      <c r="J31" s="69"/>
    </row>
    <row r="32" spans="1:12" ht="15.75" x14ac:dyDescent="0.25">
      <c r="A32" s="62" t="s">
        <v>28</v>
      </c>
      <c r="B32" s="63"/>
      <c r="C32" s="63"/>
      <c r="D32" s="63"/>
      <c r="E32" s="63"/>
      <c r="F32" s="63"/>
      <c r="G32" s="63"/>
      <c r="H32" s="63"/>
      <c r="I32" s="63"/>
      <c r="J32" s="64"/>
      <c r="K32" s="1"/>
    </row>
    <row r="33" spans="1:11" x14ac:dyDescent="0.25">
      <c r="A33" s="24" t="s">
        <v>29</v>
      </c>
      <c r="B33" s="65" t="s">
        <v>70</v>
      </c>
      <c r="C33" s="65"/>
      <c r="D33" s="65"/>
      <c r="E33" s="65"/>
      <c r="F33" s="65"/>
      <c r="G33" s="65"/>
      <c r="H33" s="65"/>
      <c r="I33" s="65"/>
      <c r="J33" s="66"/>
    </row>
    <row r="34" spans="1:11" ht="30" x14ac:dyDescent="0.25">
      <c r="A34" s="24" t="s">
        <v>30</v>
      </c>
      <c r="B34" s="65" t="s">
        <v>72</v>
      </c>
      <c r="C34" s="65"/>
      <c r="D34" s="65"/>
      <c r="E34" s="65"/>
      <c r="F34" s="65"/>
      <c r="G34" s="65"/>
      <c r="H34" s="65"/>
      <c r="I34" s="65"/>
      <c r="J34" s="66"/>
    </row>
    <row r="35" spans="1:11" ht="85.5" customHeight="1" x14ac:dyDescent="0.25">
      <c r="A35" s="24" t="s">
        <v>31</v>
      </c>
      <c r="B35" s="65" t="s">
        <v>140</v>
      </c>
      <c r="C35" s="65"/>
      <c r="D35" s="65"/>
      <c r="E35" s="65"/>
      <c r="F35" s="65"/>
      <c r="G35" s="65"/>
      <c r="H35" s="65"/>
      <c r="I35" s="65"/>
      <c r="J35" s="66"/>
    </row>
    <row r="36" spans="1:11" ht="30" x14ac:dyDescent="0.25">
      <c r="A36" s="40" t="s">
        <v>32</v>
      </c>
      <c r="B36" s="65" t="s">
        <v>141</v>
      </c>
      <c r="C36" s="65"/>
      <c r="D36" s="65"/>
      <c r="E36" s="65"/>
      <c r="F36" s="65"/>
      <c r="G36" s="65"/>
      <c r="H36" s="65"/>
      <c r="I36" s="65"/>
      <c r="J36" s="66"/>
    </row>
    <row r="37" spans="1:11" ht="15.75" x14ac:dyDescent="0.25">
      <c r="A37" s="67" t="s">
        <v>33</v>
      </c>
      <c r="B37" s="68"/>
      <c r="C37" s="68"/>
      <c r="D37" s="68"/>
      <c r="E37" s="68"/>
      <c r="F37" s="68"/>
      <c r="G37" s="68"/>
      <c r="H37" s="68"/>
      <c r="I37" s="68"/>
      <c r="J37" s="69"/>
    </row>
    <row r="38" spans="1:11" ht="15.75" x14ac:dyDescent="0.25">
      <c r="A38" s="55" t="s">
        <v>34</v>
      </c>
      <c r="B38" s="56"/>
      <c r="C38" s="56"/>
      <c r="D38" s="56"/>
      <c r="E38" s="56"/>
      <c r="F38" s="56"/>
      <c r="G38" s="56"/>
      <c r="H38" s="56"/>
      <c r="I38" s="56"/>
      <c r="J38" s="57"/>
      <c r="K38" s="1"/>
    </row>
    <row r="39" spans="1:11" ht="27.75" customHeight="1" x14ac:dyDescent="0.25">
      <c r="A39" s="58"/>
      <c r="B39" s="59"/>
      <c r="C39" s="59"/>
      <c r="D39" s="59"/>
      <c r="E39" s="59"/>
      <c r="F39" s="59"/>
      <c r="G39" s="59"/>
      <c r="H39" s="59"/>
      <c r="I39" s="59"/>
      <c r="J39" s="60"/>
    </row>
    <row r="40" spans="1:11" ht="27.75" customHeight="1" x14ac:dyDescent="0.25">
      <c r="A40" s="30"/>
      <c r="B40" s="30"/>
      <c r="C40" s="30"/>
      <c r="D40" s="30"/>
      <c r="E40" s="30"/>
      <c r="F40" s="30"/>
      <c r="G40" s="30"/>
      <c r="H40" s="30"/>
      <c r="I40" s="30"/>
      <c r="J40" s="30"/>
    </row>
    <row r="41" spans="1:11" ht="30.75" customHeight="1" x14ac:dyDescent="0.25">
      <c r="A41" s="61" t="s">
        <v>41</v>
      </c>
      <c r="B41" s="61"/>
      <c r="C41" s="61"/>
      <c r="D41" s="61"/>
      <c r="E41" s="61"/>
      <c r="F41" s="61"/>
      <c r="G41" s="61"/>
      <c r="H41" s="61"/>
      <c r="I41" s="61"/>
      <c r="J41" s="61"/>
    </row>
  </sheetData>
  <mergeCells count="48">
    <mergeCell ref="A38:J38"/>
    <mergeCell ref="A39:J39"/>
    <mergeCell ref="A41:J41"/>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5"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1"/>
  <sheetViews>
    <sheetView view="pageBreakPreview" topLeftCell="A27" zoomScaleNormal="100" zoomScaleSheetLayoutView="100" workbookViewId="0">
      <selection activeCell="M35" sqref="M35"/>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89" t="s">
        <v>49</v>
      </c>
      <c r="C1" s="90"/>
      <c r="D1" s="90"/>
      <c r="E1" s="90"/>
      <c r="F1" s="90"/>
      <c r="G1" s="90"/>
      <c r="H1" s="90"/>
      <c r="I1" s="90"/>
      <c r="J1" s="91"/>
      <c r="K1" s="1"/>
    </row>
    <row r="2" spans="1:11" ht="21.75" thickBot="1" x14ac:dyDescent="0.3">
      <c r="A2" s="26"/>
      <c r="B2" s="92" t="s">
        <v>0</v>
      </c>
      <c r="C2" s="93"/>
      <c r="D2" s="92" t="s">
        <v>1</v>
      </c>
      <c r="E2" s="93"/>
      <c r="F2" s="93"/>
      <c r="G2" s="93"/>
      <c r="H2" s="94"/>
      <c r="I2" s="2" t="s">
        <v>2</v>
      </c>
      <c r="J2" s="3" t="s">
        <v>3</v>
      </c>
      <c r="K2" s="1"/>
    </row>
    <row r="3" spans="1:11" ht="21.75" thickBot="1" x14ac:dyDescent="0.3">
      <c r="A3" s="27"/>
      <c r="B3" s="95" t="s">
        <v>4</v>
      </c>
      <c r="C3" s="96"/>
      <c r="D3" s="95"/>
      <c r="E3" s="96"/>
      <c r="F3" s="96"/>
      <c r="G3" s="96"/>
      <c r="H3" s="97"/>
      <c r="I3" s="31"/>
      <c r="J3" s="32"/>
      <c r="K3" s="1"/>
    </row>
    <row r="4" spans="1:11" x14ac:dyDescent="0.25">
      <c r="A4" s="98"/>
      <c r="B4" s="99"/>
      <c r="C4" s="99"/>
      <c r="D4" s="100"/>
      <c r="E4" s="100"/>
      <c r="F4" s="100"/>
      <c r="G4" s="100"/>
      <c r="H4" s="100"/>
      <c r="I4" s="99"/>
      <c r="J4" s="101"/>
      <c r="K4" s="1"/>
    </row>
    <row r="5" spans="1:11" ht="3" customHeight="1" x14ac:dyDescent="0.25">
      <c r="A5" s="102"/>
      <c r="B5" s="103"/>
      <c r="C5" s="103"/>
      <c r="D5" s="103"/>
      <c r="E5" s="103"/>
      <c r="F5" s="103"/>
      <c r="G5" s="103"/>
      <c r="H5" s="103"/>
      <c r="I5" s="103"/>
      <c r="J5" s="104"/>
      <c r="K5" s="1"/>
    </row>
    <row r="6" spans="1:11" ht="15.75" x14ac:dyDescent="0.25">
      <c r="A6" s="67" t="s">
        <v>54</v>
      </c>
      <c r="B6" s="68"/>
      <c r="C6" s="68"/>
      <c r="D6" s="68"/>
      <c r="E6" s="68"/>
      <c r="F6" s="68"/>
      <c r="G6" s="68"/>
      <c r="H6" s="68"/>
      <c r="I6" s="68"/>
      <c r="J6" s="69"/>
      <c r="K6" s="1"/>
    </row>
    <row r="7" spans="1:11" ht="15.75" x14ac:dyDescent="0.25">
      <c r="A7" s="62" t="s">
        <v>5</v>
      </c>
      <c r="B7" s="63"/>
      <c r="C7" s="63"/>
      <c r="D7" s="63"/>
      <c r="E7" s="63"/>
      <c r="F7" s="63"/>
      <c r="G7" s="63"/>
      <c r="H7" s="63"/>
      <c r="I7" s="63"/>
      <c r="J7" s="64"/>
      <c r="K7" s="1"/>
    </row>
    <row r="8" spans="1:11" x14ac:dyDescent="0.25">
      <c r="A8" s="4" t="s">
        <v>6</v>
      </c>
      <c r="B8" s="86" t="s">
        <v>57</v>
      </c>
      <c r="C8" s="87"/>
      <c r="D8" s="87"/>
      <c r="E8" s="87"/>
      <c r="F8" s="87"/>
      <c r="G8" s="87"/>
      <c r="H8" s="87"/>
      <c r="I8" s="87"/>
      <c r="J8" s="88"/>
      <c r="K8" s="1"/>
    </row>
    <row r="9" spans="1:11" ht="15" customHeight="1" x14ac:dyDescent="0.25">
      <c r="A9" s="28" t="s">
        <v>35</v>
      </c>
      <c r="B9" s="86" t="s">
        <v>51</v>
      </c>
      <c r="C9" s="87"/>
      <c r="D9" s="87"/>
      <c r="E9" s="87"/>
      <c r="F9" s="87"/>
      <c r="G9" s="87"/>
      <c r="H9" s="87"/>
      <c r="I9" s="87"/>
      <c r="J9" s="88"/>
      <c r="K9" s="1"/>
    </row>
    <row r="10" spans="1:11" x14ac:dyDescent="0.25">
      <c r="A10" s="28" t="s">
        <v>36</v>
      </c>
      <c r="B10" s="86" t="s">
        <v>51</v>
      </c>
      <c r="C10" s="87"/>
      <c r="D10" s="87"/>
      <c r="E10" s="87"/>
      <c r="F10" s="87"/>
      <c r="G10" s="87"/>
      <c r="H10" s="87"/>
      <c r="I10" s="87"/>
      <c r="J10" s="88"/>
      <c r="K10" s="1"/>
    </row>
    <row r="11" spans="1:11" ht="40.5" customHeight="1" x14ac:dyDescent="0.25">
      <c r="A11" s="4" t="s">
        <v>7</v>
      </c>
      <c r="B11" s="116" t="s">
        <v>60</v>
      </c>
      <c r="C11" s="116"/>
      <c r="D11" s="116"/>
      <c r="E11" s="116"/>
      <c r="F11" s="116"/>
      <c r="G11" s="116"/>
      <c r="H11" s="116"/>
      <c r="I11" s="116"/>
      <c r="J11" s="117"/>
    </row>
    <row r="12" spans="1:11" ht="35.25" customHeight="1" x14ac:dyDescent="0.25">
      <c r="A12" s="4" t="s">
        <v>8</v>
      </c>
      <c r="B12" s="116" t="s">
        <v>50</v>
      </c>
      <c r="C12" s="116"/>
      <c r="D12" s="116"/>
      <c r="E12" s="116"/>
      <c r="F12" s="116"/>
      <c r="G12" s="116"/>
      <c r="H12" s="116"/>
      <c r="I12" s="116"/>
      <c r="J12" s="117"/>
    </row>
    <row r="13" spans="1:11" ht="15.75" x14ac:dyDescent="0.25">
      <c r="A13" s="67" t="s">
        <v>9</v>
      </c>
      <c r="B13" s="68"/>
      <c r="C13" s="68"/>
      <c r="D13" s="68"/>
      <c r="E13" s="68"/>
      <c r="F13" s="68"/>
      <c r="G13" s="68"/>
      <c r="H13" s="68"/>
      <c r="I13" s="68"/>
      <c r="J13" s="69"/>
    </row>
    <row r="14" spans="1:11" ht="27.75" customHeight="1" x14ac:dyDescent="0.25">
      <c r="A14" s="4" t="s">
        <v>10</v>
      </c>
      <c r="B14" s="29">
        <f>_xlfn.NUMBERVALUE(LEFT($B$16,1))</f>
        <v>3</v>
      </c>
      <c r="C14" s="84" t="str">
        <f>IFERROR(VLOOKUP(B14,'[1]Validacion datos'!A2:B5,2,FALSE),"")</f>
        <v>DESARROLLO PRODUCTIVO</v>
      </c>
      <c r="D14" s="84"/>
      <c r="E14" s="84"/>
      <c r="F14" s="84"/>
      <c r="G14" s="84"/>
      <c r="H14" s="84"/>
      <c r="I14" s="84"/>
      <c r="J14" s="84"/>
    </row>
    <row r="15" spans="1:11" ht="26.25" customHeight="1" x14ac:dyDescent="0.25">
      <c r="A15" s="4" t="s">
        <v>11</v>
      </c>
      <c r="B15" s="7">
        <f>_xlfn.NUMBERVALUE(LEFT(B16,3))</f>
        <v>3.3</v>
      </c>
      <c r="C15" s="84" t="str">
        <f>IFERROR(VLOOKUP(B15,'[1]Validacion datos'!A8:B26,2,FALSE),"")</f>
        <v>Competitividad e innovavión en un ambiente favorable a la cooperación y la responsabilidad social</v>
      </c>
      <c r="D15" s="84"/>
      <c r="E15" s="84"/>
      <c r="F15" s="84"/>
      <c r="G15" s="84"/>
      <c r="H15" s="84"/>
      <c r="I15" s="84"/>
      <c r="J15" s="84"/>
    </row>
    <row r="16" spans="1:11" ht="30" customHeight="1" x14ac:dyDescent="0.25">
      <c r="A16" s="4" t="s">
        <v>12</v>
      </c>
      <c r="B16" s="8" t="s">
        <v>102</v>
      </c>
      <c r="C16" s="85"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5"/>
      <c r="E16" s="85"/>
      <c r="F16" s="85"/>
      <c r="G16" s="85"/>
      <c r="H16" s="85"/>
      <c r="I16" s="85"/>
      <c r="J16" s="85"/>
    </row>
    <row r="17" spans="1:12" ht="15.75" x14ac:dyDescent="0.25">
      <c r="A17" s="67" t="s">
        <v>13</v>
      </c>
      <c r="B17" s="68"/>
      <c r="C17" s="68"/>
      <c r="D17" s="68"/>
      <c r="E17" s="68"/>
      <c r="F17" s="68"/>
      <c r="G17" s="68"/>
      <c r="H17" s="68"/>
      <c r="I17" s="68"/>
      <c r="J17" s="69"/>
    </row>
    <row r="18" spans="1:12" ht="29.25" customHeight="1" x14ac:dyDescent="0.25">
      <c r="A18" s="4" t="s">
        <v>14</v>
      </c>
      <c r="B18" s="65" t="s">
        <v>94</v>
      </c>
      <c r="C18" s="65"/>
      <c r="D18" s="65"/>
      <c r="E18" s="65"/>
      <c r="F18" s="65"/>
      <c r="G18" s="65"/>
      <c r="H18" s="65"/>
      <c r="I18" s="65"/>
      <c r="J18" s="66"/>
    </row>
    <row r="19" spans="1:12" ht="76.5" customHeight="1" x14ac:dyDescent="0.25">
      <c r="A19" s="9" t="s">
        <v>15</v>
      </c>
      <c r="B19" s="65" t="s">
        <v>104</v>
      </c>
      <c r="C19" s="65"/>
      <c r="D19" s="65"/>
      <c r="E19" s="65"/>
      <c r="F19" s="65"/>
      <c r="G19" s="65"/>
      <c r="H19" s="65"/>
      <c r="I19" s="65"/>
      <c r="J19" s="66"/>
    </row>
    <row r="20" spans="1:12" ht="34.5" customHeight="1" x14ac:dyDescent="0.25">
      <c r="A20" s="9" t="s">
        <v>16</v>
      </c>
      <c r="B20" s="65" t="s">
        <v>92</v>
      </c>
      <c r="C20" s="65"/>
      <c r="D20" s="65"/>
      <c r="E20" s="65"/>
      <c r="F20" s="65"/>
      <c r="G20" s="65"/>
      <c r="H20" s="65"/>
      <c r="I20" s="65"/>
      <c r="J20" s="66"/>
    </row>
    <row r="21" spans="1:12" ht="35.25" customHeight="1" x14ac:dyDescent="0.25">
      <c r="A21" s="9" t="s">
        <v>37</v>
      </c>
      <c r="B21" s="118" t="s">
        <v>56</v>
      </c>
      <c r="C21" s="65"/>
      <c r="D21" s="65"/>
      <c r="E21" s="65"/>
      <c r="F21" s="65"/>
      <c r="G21" s="65"/>
      <c r="H21" s="65"/>
      <c r="I21" s="65"/>
      <c r="J21" s="66"/>
      <c r="K21" s="1"/>
    </row>
    <row r="22" spans="1:12" ht="15.75" x14ac:dyDescent="0.25">
      <c r="A22" s="67" t="s">
        <v>17</v>
      </c>
      <c r="B22" s="68"/>
      <c r="C22" s="68"/>
      <c r="D22" s="68"/>
      <c r="E22" s="68"/>
      <c r="F22" s="68"/>
      <c r="G22" s="68"/>
      <c r="H22" s="68"/>
      <c r="I22" s="68"/>
      <c r="J22" s="69"/>
    </row>
    <row r="23" spans="1:12" ht="15.75" x14ac:dyDescent="0.25">
      <c r="A23" s="62" t="s">
        <v>18</v>
      </c>
      <c r="B23" s="63"/>
      <c r="C23" s="63"/>
      <c r="D23" s="63"/>
      <c r="E23" s="63"/>
      <c r="F23" s="63"/>
      <c r="G23" s="63"/>
      <c r="H23" s="63"/>
      <c r="I23" s="63"/>
      <c r="J23" s="64"/>
      <c r="K23" s="1"/>
    </row>
    <row r="24" spans="1:12" ht="15" customHeight="1" x14ac:dyDescent="0.25">
      <c r="A24" s="70" t="s">
        <v>19</v>
      </c>
      <c r="B24" s="71"/>
      <c r="C24" s="72" t="s">
        <v>20</v>
      </c>
      <c r="D24" s="73"/>
      <c r="E24" s="73"/>
      <c r="F24" s="73" t="s">
        <v>21</v>
      </c>
      <c r="G24" s="73"/>
      <c r="H24" s="71"/>
      <c r="I24" s="72" t="s">
        <v>22</v>
      </c>
      <c r="J24" s="74"/>
    </row>
    <row r="25" spans="1:12" s="38" customFormat="1" x14ac:dyDescent="0.25">
      <c r="A25" s="109">
        <v>600000</v>
      </c>
      <c r="B25" s="110"/>
      <c r="C25" s="111">
        <v>600000</v>
      </c>
      <c r="D25" s="112"/>
      <c r="E25" s="113"/>
      <c r="F25" s="111">
        <v>0</v>
      </c>
      <c r="G25" s="112"/>
      <c r="H25" s="113"/>
      <c r="I25" s="114">
        <f>F25/C25</f>
        <v>0</v>
      </c>
      <c r="J25" s="115"/>
      <c r="K25" s="39"/>
    </row>
    <row r="26" spans="1:12" ht="15.75" x14ac:dyDescent="0.25">
      <c r="A26" s="62" t="s">
        <v>23</v>
      </c>
      <c r="B26" s="63"/>
      <c r="C26" s="63"/>
      <c r="D26" s="63"/>
      <c r="E26" s="63"/>
      <c r="F26" s="63"/>
      <c r="G26" s="63"/>
      <c r="H26" s="63"/>
      <c r="I26" s="63"/>
      <c r="J26" s="64"/>
      <c r="K26" s="1"/>
    </row>
    <row r="27" spans="1:12" ht="15" customHeight="1" x14ac:dyDescent="0.25">
      <c r="A27" s="5"/>
      <c r="B27"/>
      <c r="C27" s="80" t="s">
        <v>48</v>
      </c>
      <c r="D27" s="81"/>
      <c r="E27" s="80" t="s">
        <v>107</v>
      </c>
      <c r="F27" s="81"/>
      <c r="G27" s="80" t="s">
        <v>108</v>
      </c>
      <c r="H27" s="80"/>
      <c r="I27" s="80" t="s">
        <v>24</v>
      </c>
      <c r="J27" s="82"/>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36" x14ac:dyDescent="0.25">
      <c r="A29" s="13" t="s">
        <v>121</v>
      </c>
      <c r="B29" s="14" t="s">
        <v>74</v>
      </c>
      <c r="C29" s="34">
        <v>2</v>
      </c>
      <c r="D29" s="15">
        <v>600000</v>
      </c>
      <c r="E29" s="15">
        <v>1</v>
      </c>
      <c r="F29" s="15">
        <v>200000</v>
      </c>
      <c r="G29" s="16">
        <v>3</v>
      </c>
      <c r="H29" s="15">
        <v>0</v>
      </c>
      <c r="I29" s="17">
        <f>+Tabla134591011[[#This Row],[Física 
(E)]]/Tabla134591011[[#This Row],[Física
(C)]]</f>
        <v>3</v>
      </c>
      <c r="J29" s="18">
        <f>+Tabla134591011[[#This Row],[Financiera 
 (F)]]/Tabla134591011[[#This Row],[Financiera
(D)]]</f>
        <v>0</v>
      </c>
      <c r="L29" s="36"/>
    </row>
    <row r="30" spans="1:12" x14ac:dyDescent="0.25">
      <c r="A30" s="19"/>
      <c r="B30" s="20"/>
      <c r="C30" s="21"/>
      <c r="D30" s="22"/>
      <c r="E30" s="22"/>
      <c r="F30" s="22"/>
      <c r="G30" s="23"/>
      <c r="H30" s="22"/>
      <c r="I30" s="17" t="e">
        <f>+Tabla134591011[[#This Row],[Física 
(E)]]/Tabla134591011[[#This Row],[Física
(C)]]</f>
        <v>#DIV/0!</v>
      </c>
      <c r="J30" s="18" t="e">
        <f>+Tabla134591011[[#This Row],[Financiera 
 (F)]]/Tabla134591011[[#This Row],[Financiera
(D)]]</f>
        <v>#DIV/0!</v>
      </c>
    </row>
    <row r="31" spans="1:12" ht="15.75" x14ac:dyDescent="0.25">
      <c r="A31" s="67" t="s">
        <v>27</v>
      </c>
      <c r="B31" s="68"/>
      <c r="C31" s="68"/>
      <c r="D31" s="68"/>
      <c r="E31" s="68"/>
      <c r="F31" s="68"/>
      <c r="G31" s="68"/>
      <c r="H31" s="68"/>
      <c r="I31" s="68"/>
      <c r="J31" s="69"/>
    </row>
    <row r="32" spans="1:12" ht="15.75" x14ac:dyDescent="0.25">
      <c r="A32" s="62" t="s">
        <v>28</v>
      </c>
      <c r="B32" s="63"/>
      <c r="C32" s="63"/>
      <c r="D32" s="63"/>
      <c r="E32" s="63"/>
      <c r="F32" s="63"/>
      <c r="G32" s="63"/>
      <c r="H32" s="63"/>
      <c r="I32" s="63"/>
      <c r="J32" s="64"/>
      <c r="K32" s="1"/>
    </row>
    <row r="33" spans="1:11" x14ac:dyDescent="0.25">
      <c r="A33" s="24" t="s">
        <v>29</v>
      </c>
      <c r="B33" s="65" t="s">
        <v>73</v>
      </c>
      <c r="C33" s="65"/>
      <c r="D33" s="65"/>
      <c r="E33" s="65"/>
      <c r="F33" s="65"/>
      <c r="G33" s="65"/>
      <c r="H33" s="65"/>
      <c r="I33" s="65"/>
      <c r="J33" s="66"/>
    </row>
    <row r="34" spans="1:11" ht="30" x14ac:dyDescent="0.25">
      <c r="A34" s="24" t="s">
        <v>30</v>
      </c>
      <c r="B34" s="65" t="s">
        <v>98</v>
      </c>
      <c r="C34" s="65"/>
      <c r="D34" s="65"/>
      <c r="E34" s="65"/>
      <c r="F34" s="65"/>
      <c r="G34" s="65"/>
      <c r="H34" s="65"/>
      <c r="I34" s="65"/>
      <c r="J34" s="66"/>
    </row>
    <row r="35" spans="1:11" ht="85.5" customHeight="1" x14ac:dyDescent="0.25">
      <c r="A35" s="24" t="s">
        <v>31</v>
      </c>
      <c r="B35" s="65" t="s">
        <v>133</v>
      </c>
      <c r="C35" s="65"/>
      <c r="D35" s="65"/>
      <c r="E35" s="65"/>
      <c r="F35" s="65"/>
      <c r="G35" s="65"/>
      <c r="H35" s="65"/>
      <c r="I35" s="65"/>
      <c r="J35" s="66"/>
    </row>
    <row r="36" spans="1:11" ht="30" x14ac:dyDescent="0.25">
      <c r="A36" s="40" t="s">
        <v>32</v>
      </c>
      <c r="B36" s="65" t="s">
        <v>142</v>
      </c>
      <c r="C36" s="65"/>
      <c r="D36" s="65"/>
      <c r="E36" s="65"/>
      <c r="F36" s="65"/>
      <c r="G36" s="65"/>
      <c r="H36" s="65"/>
      <c r="I36" s="65"/>
      <c r="J36" s="66"/>
    </row>
    <row r="37" spans="1:11" ht="15.75" x14ac:dyDescent="0.25">
      <c r="A37" s="67" t="s">
        <v>33</v>
      </c>
      <c r="B37" s="68"/>
      <c r="C37" s="68"/>
      <c r="D37" s="68"/>
      <c r="E37" s="68"/>
      <c r="F37" s="68"/>
      <c r="G37" s="68"/>
      <c r="H37" s="68"/>
      <c r="I37" s="68"/>
      <c r="J37" s="69"/>
    </row>
    <row r="38" spans="1:11" ht="15.75" x14ac:dyDescent="0.25">
      <c r="A38" s="55" t="s">
        <v>34</v>
      </c>
      <c r="B38" s="56"/>
      <c r="C38" s="56"/>
      <c r="D38" s="56"/>
      <c r="E38" s="56"/>
      <c r="F38" s="56"/>
      <c r="G38" s="56"/>
      <c r="H38" s="56"/>
      <c r="I38" s="56"/>
      <c r="J38" s="57"/>
      <c r="K38" s="1"/>
    </row>
    <row r="39" spans="1:11" ht="27.75" customHeight="1" x14ac:dyDescent="0.25">
      <c r="A39" s="58"/>
      <c r="B39" s="59"/>
      <c r="C39" s="59"/>
      <c r="D39" s="59"/>
      <c r="E39" s="59"/>
      <c r="F39" s="59"/>
      <c r="G39" s="59"/>
      <c r="H39" s="59"/>
      <c r="I39" s="59"/>
      <c r="J39" s="60"/>
    </row>
    <row r="40" spans="1:11" ht="27.75" customHeight="1" x14ac:dyDescent="0.25">
      <c r="A40" s="30"/>
      <c r="B40" s="30"/>
      <c r="C40" s="30"/>
      <c r="D40" s="30"/>
      <c r="E40" s="30"/>
      <c r="F40" s="30"/>
      <c r="G40" s="30"/>
      <c r="H40" s="30"/>
      <c r="I40" s="30"/>
      <c r="J40" s="30"/>
    </row>
    <row r="41" spans="1:11" ht="30.75" customHeight="1" x14ac:dyDescent="0.25">
      <c r="A41" s="61" t="s">
        <v>41</v>
      </c>
      <c r="B41" s="61"/>
      <c r="C41" s="61"/>
      <c r="D41" s="61"/>
      <c r="E41" s="61"/>
      <c r="F41" s="61"/>
      <c r="G41" s="61"/>
      <c r="H41" s="61"/>
      <c r="I41" s="61"/>
      <c r="J41" s="61"/>
    </row>
  </sheetData>
  <mergeCells count="48">
    <mergeCell ref="A38:J38"/>
    <mergeCell ref="A39:J39"/>
    <mergeCell ref="A41:J41"/>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E29:F30 F28"/>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5"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1"/>
  <sheetViews>
    <sheetView zoomScaleNormal="100" zoomScaleSheetLayoutView="100" workbookViewId="0">
      <selection activeCell="A37" sqref="A37:J37"/>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89" t="s">
        <v>49</v>
      </c>
      <c r="C1" s="90"/>
      <c r="D1" s="90"/>
      <c r="E1" s="90"/>
      <c r="F1" s="90"/>
      <c r="G1" s="90"/>
      <c r="H1" s="90"/>
      <c r="I1" s="90"/>
      <c r="J1" s="91"/>
      <c r="K1" s="1"/>
    </row>
    <row r="2" spans="1:11" ht="21.75" thickBot="1" x14ac:dyDescent="0.3">
      <c r="A2" s="26"/>
      <c r="B2" s="92" t="s">
        <v>0</v>
      </c>
      <c r="C2" s="93"/>
      <c r="D2" s="92" t="s">
        <v>1</v>
      </c>
      <c r="E2" s="93"/>
      <c r="F2" s="93"/>
      <c r="G2" s="93"/>
      <c r="H2" s="94"/>
      <c r="I2" s="2" t="s">
        <v>2</v>
      </c>
      <c r="J2" s="3" t="s">
        <v>3</v>
      </c>
      <c r="K2" s="1"/>
    </row>
    <row r="3" spans="1:11" ht="21.75" thickBot="1" x14ac:dyDescent="0.3">
      <c r="A3" s="27"/>
      <c r="B3" s="95" t="s">
        <v>4</v>
      </c>
      <c r="C3" s="96"/>
      <c r="D3" s="95"/>
      <c r="E3" s="96"/>
      <c r="F3" s="96"/>
      <c r="G3" s="96"/>
      <c r="H3" s="97"/>
      <c r="I3" s="31"/>
      <c r="J3" s="32"/>
      <c r="K3" s="1"/>
    </row>
    <row r="4" spans="1:11" x14ac:dyDescent="0.25">
      <c r="A4" s="98"/>
      <c r="B4" s="99"/>
      <c r="C4" s="99"/>
      <c r="D4" s="100"/>
      <c r="E4" s="100"/>
      <c r="F4" s="100"/>
      <c r="G4" s="100"/>
      <c r="H4" s="100"/>
      <c r="I4" s="99"/>
      <c r="J4" s="101"/>
      <c r="K4" s="1"/>
    </row>
    <row r="5" spans="1:11" ht="3" customHeight="1" x14ac:dyDescent="0.25">
      <c r="A5" s="102"/>
      <c r="B5" s="103"/>
      <c r="C5" s="103"/>
      <c r="D5" s="103"/>
      <c r="E5" s="103"/>
      <c r="F5" s="103"/>
      <c r="G5" s="103"/>
      <c r="H5" s="103"/>
      <c r="I5" s="103"/>
      <c r="J5" s="104"/>
      <c r="K5" s="1"/>
    </row>
    <row r="6" spans="1:11" ht="15.75" x14ac:dyDescent="0.25">
      <c r="A6" s="67" t="s">
        <v>54</v>
      </c>
      <c r="B6" s="68"/>
      <c r="C6" s="68"/>
      <c r="D6" s="68"/>
      <c r="E6" s="68"/>
      <c r="F6" s="68"/>
      <c r="G6" s="68"/>
      <c r="H6" s="68"/>
      <c r="I6" s="68"/>
      <c r="J6" s="69"/>
      <c r="K6" s="1"/>
    </row>
    <row r="7" spans="1:11" ht="15.75" x14ac:dyDescent="0.25">
      <c r="A7" s="62" t="s">
        <v>5</v>
      </c>
      <c r="B7" s="63"/>
      <c r="C7" s="63"/>
      <c r="D7" s="63"/>
      <c r="E7" s="63"/>
      <c r="F7" s="63"/>
      <c r="G7" s="63"/>
      <c r="H7" s="63"/>
      <c r="I7" s="63"/>
      <c r="J7" s="64"/>
      <c r="K7" s="1"/>
    </row>
    <row r="8" spans="1:11" x14ac:dyDescent="0.25">
      <c r="A8" s="4" t="s">
        <v>6</v>
      </c>
      <c r="B8" s="86" t="s">
        <v>57</v>
      </c>
      <c r="C8" s="87"/>
      <c r="D8" s="87"/>
      <c r="E8" s="87"/>
      <c r="F8" s="87"/>
      <c r="G8" s="87"/>
      <c r="H8" s="87"/>
      <c r="I8" s="87"/>
      <c r="J8" s="88"/>
      <c r="K8" s="1"/>
    </row>
    <row r="9" spans="1:11" ht="15" customHeight="1" x14ac:dyDescent="0.25">
      <c r="A9" s="28" t="s">
        <v>35</v>
      </c>
      <c r="B9" s="86" t="s">
        <v>51</v>
      </c>
      <c r="C9" s="87"/>
      <c r="D9" s="87"/>
      <c r="E9" s="87"/>
      <c r="F9" s="87"/>
      <c r="G9" s="87"/>
      <c r="H9" s="87"/>
      <c r="I9" s="87"/>
      <c r="J9" s="88"/>
      <c r="K9" s="1"/>
    </row>
    <row r="10" spans="1:11" x14ac:dyDescent="0.25">
      <c r="A10" s="28" t="s">
        <v>36</v>
      </c>
      <c r="B10" s="86" t="s">
        <v>51</v>
      </c>
      <c r="C10" s="87"/>
      <c r="D10" s="87"/>
      <c r="E10" s="87"/>
      <c r="F10" s="87"/>
      <c r="G10" s="87"/>
      <c r="H10" s="87"/>
      <c r="I10" s="87"/>
      <c r="J10" s="88"/>
      <c r="K10" s="1"/>
    </row>
    <row r="11" spans="1:11" ht="40.5" customHeight="1" x14ac:dyDescent="0.25">
      <c r="A11" s="4" t="s">
        <v>7</v>
      </c>
      <c r="B11" s="116" t="s">
        <v>60</v>
      </c>
      <c r="C11" s="116"/>
      <c r="D11" s="116"/>
      <c r="E11" s="116"/>
      <c r="F11" s="116"/>
      <c r="G11" s="116"/>
      <c r="H11" s="116"/>
      <c r="I11" s="116"/>
      <c r="J11" s="117"/>
    </row>
    <row r="12" spans="1:11" ht="35.25" customHeight="1" x14ac:dyDescent="0.25">
      <c r="A12" s="4" t="s">
        <v>8</v>
      </c>
      <c r="B12" s="116" t="s">
        <v>50</v>
      </c>
      <c r="C12" s="116"/>
      <c r="D12" s="116"/>
      <c r="E12" s="116"/>
      <c r="F12" s="116"/>
      <c r="G12" s="116"/>
      <c r="H12" s="116"/>
      <c r="I12" s="116"/>
      <c r="J12" s="117"/>
    </row>
    <row r="13" spans="1:11" ht="15.75" x14ac:dyDescent="0.25">
      <c r="A13" s="67" t="s">
        <v>9</v>
      </c>
      <c r="B13" s="68"/>
      <c r="C13" s="68"/>
      <c r="D13" s="68"/>
      <c r="E13" s="68"/>
      <c r="F13" s="68"/>
      <c r="G13" s="68"/>
      <c r="H13" s="68"/>
      <c r="I13" s="68"/>
      <c r="J13" s="69"/>
    </row>
    <row r="14" spans="1:11" ht="27.75" customHeight="1" x14ac:dyDescent="0.25">
      <c r="A14" s="4" t="s">
        <v>10</v>
      </c>
      <c r="B14" s="29">
        <f>_xlfn.NUMBERVALUE(LEFT($B$16,1))</f>
        <v>3</v>
      </c>
      <c r="C14" s="84" t="str">
        <f>IFERROR(VLOOKUP(B14,'[1]Validacion datos'!A2:B5,2,FALSE),"")</f>
        <v>DESARROLLO PRODUCTIVO</v>
      </c>
      <c r="D14" s="84"/>
      <c r="E14" s="84"/>
      <c r="F14" s="84"/>
      <c r="G14" s="84"/>
      <c r="H14" s="84"/>
      <c r="I14" s="84"/>
      <c r="J14" s="84"/>
    </row>
    <row r="15" spans="1:11" ht="26.25" customHeight="1" x14ac:dyDescent="0.25">
      <c r="A15" s="4" t="s">
        <v>11</v>
      </c>
      <c r="B15" s="7">
        <f>_xlfn.NUMBERVALUE(LEFT(B16,3))</f>
        <v>3.3</v>
      </c>
      <c r="C15" s="84" t="str">
        <f>IFERROR(VLOOKUP(B15,'[1]Validacion datos'!A8:B26,2,FALSE),"")</f>
        <v>Competitividad e innovavión en un ambiente favorable a la cooperación y la responsabilidad social</v>
      </c>
      <c r="D15" s="84"/>
      <c r="E15" s="84"/>
      <c r="F15" s="84"/>
      <c r="G15" s="84"/>
      <c r="H15" s="84"/>
      <c r="I15" s="84"/>
      <c r="J15" s="84"/>
    </row>
    <row r="16" spans="1:11" ht="30" customHeight="1" x14ac:dyDescent="0.25">
      <c r="A16" s="4" t="s">
        <v>12</v>
      </c>
      <c r="B16" s="8" t="s">
        <v>102</v>
      </c>
      <c r="C16" s="85"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5"/>
      <c r="E16" s="85"/>
      <c r="F16" s="85"/>
      <c r="G16" s="85"/>
      <c r="H16" s="85"/>
      <c r="I16" s="85"/>
      <c r="J16" s="85"/>
    </row>
    <row r="17" spans="1:12" ht="15.75" x14ac:dyDescent="0.25">
      <c r="A17" s="67" t="s">
        <v>13</v>
      </c>
      <c r="B17" s="68"/>
      <c r="C17" s="68"/>
      <c r="D17" s="68"/>
      <c r="E17" s="68"/>
      <c r="F17" s="68"/>
      <c r="G17" s="68"/>
      <c r="H17" s="68"/>
      <c r="I17" s="68"/>
      <c r="J17" s="69"/>
    </row>
    <row r="18" spans="1:12" ht="29.25" customHeight="1" x14ac:dyDescent="0.25">
      <c r="A18" s="4" t="s">
        <v>14</v>
      </c>
      <c r="B18" s="65" t="s">
        <v>94</v>
      </c>
      <c r="C18" s="65"/>
      <c r="D18" s="65"/>
      <c r="E18" s="65"/>
      <c r="F18" s="65"/>
      <c r="G18" s="65"/>
      <c r="H18" s="65"/>
      <c r="I18" s="65"/>
      <c r="J18" s="66"/>
    </row>
    <row r="19" spans="1:12" ht="76.5" customHeight="1" x14ac:dyDescent="0.25">
      <c r="A19" s="9" t="s">
        <v>15</v>
      </c>
      <c r="B19" s="65" t="s">
        <v>104</v>
      </c>
      <c r="C19" s="65"/>
      <c r="D19" s="65"/>
      <c r="E19" s="65"/>
      <c r="F19" s="65"/>
      <c r="G19" s="65"/>
      <c r="H19" s="65"/>
      <c r="I19" s="65"/>
      <c r="J19" s="66"/>
    </row>
    <row r="20" spans="1:12" ht="34.5" customHeight="1" x14ac:dyDescent="0.25">
      <c r="A20" s="9" t="s">
        <v>16</v>
      </c>
      <c r="B20" s="65" t="s">
        <v>92</v>
      </c>
      <c r="C20" s="65"/>
      <c r="D20" s="65"/>
      <c r="E20" s="65"/>
      <c r="F20" s="65"/>
      <c r="G20" s="65"/>
      <c r="H20" s="65"/>
      <c r="I20" s="65"/>
      <c r="J20" s="66"/>
    </row>
    <row r="21" spans="1:12" ht="35.25" customHeight="1" x14ac:dyDescent="0.25">
      <c r="A21" s="9" t="s">
        <v>37</v>
      </c>
      <c r="B21" s="118" t="s">
        <v>56</v>
      </c>
      <c r="C21" s="65"/>
      <c r="D21" s="65"/>
      <c r="E21" s="65"/>
      <c r="F21" s="65"/>
      <c r="G21" s="65"/>
      <c r="H21" s="65"/>
      <c r="I21" s="65"/>
      <c r="J21" s="66"/>
      <c r="K21" s="1"/>
    </row>
    <row r="22" spans="1:12" ht="15.75" x14ac:dyDescent="0.25">
      <c r="A22" s="67" t="s">
        <v>17</v>
      </c>
      <c r="B22" s="68"/>
      <c r="C22" s="68"/>
      <c r="D22" s="68"/>
      <c r="E22" s="68"/>
      <c r="F22" s="68"/>
      <c r="G22" s="68"/>
      <c r="H22" s="68"/>
      <c r="I22" s="68"/>
      <c r="J22" s="69"/>
    </row>
    <row r="23" spans="1:12" ht="15.75" x14ac:dyDescent="0.25">
      <c r="A23" s="62" t="s">
        <v>18</v>
      </c>
      <c r="B23" s="63"/>
      <c r="C23" s="63"/>
      <c r="D23" s="63"/>
      <c r="E23" s="63"/>
      <c r="F23" s="63"/>
      <c r="G23" s="63"/>
      <c r="H23" s="63"/>
      <c r="I23" s="63"/>
      <c r="J23" s="64"/>
      <c r="K23" s="1"/>
    </row>
    <row r="24" spans="1:12" ht="15" customHeight="1" x14ac:dyDescent="0.25">
      <c r="A24" s="70" t="s">
        <v>19</v>
      </c>
      <c r="B24" s="71"/>
      <c r="C24" s="72" t="s">
        <v>20</v>
      </c>
      <c r="D24" s="73"/>
      <c r="E24" s="73"/>
      <c r="F24" s="73" t="s">
        <v>21</v>
      </c>
      <c r="G24" s="73"/>
      <c r="H24" s="71"/>
      <c r="I24" s="72" t="s">
        <v>22</v>
      </c>
      <c r="J24" s="74"/>
    </row>
    <row r="25" spans="1:12" s="38" customFormat="1" x14ac:dyDescent="0.25">
      <c r="A25" s="109">
        <v>500000</v>
      </c>
      <c r="B25" s="110"/>
      <c r="C25" s="111">
        <v>500000</v>
      </c>
      <c r="D25" s="112"/>
      <c r="E25" s="113"/>
      <c r="F25" s="111">
        <v>177840</v>
      </c>
      <c r="G25" s="112"/>
      <c r="H25" s="113"/>
      <c r="I25" s="114">
        <f>F25/C25</f>
        <v>0.35568</v>
      </c>
      <c r="J25" s="115"/>
      <c r="K25" s="39"/>
    </row>
    <row r="26" spans="1:12" ht="15.75" x14ac:dyDescent="0.25">
      <c r="A26" s="62" t="s">
        <v>23</v>
      </c>
      <c r="B26" s="63"/>
      <c r="C26" s="63"/>
      <c r="D26" s="63"/>
      <c r="E26" s="63"/>
      <c r="F26" s="63"/>
      <c r="G26" s="63"/>
      <c r="H26" s="63"/>
      <c r="I26" s="63"/>
      <c r="J26" s="64"/>
      <c r="K26" s="1"/>
    </row>
    <row r="27" spans="1:12" ht="15" customHeight="1" x14ac:dyDescent="0.25">
      <c r="A27" s="5"/>
      <c r="B27"/>
      <c r="C27" s="80" t="s">
        <v>48</v>
      </c>
      <c r="D27" s="81"/>
      <c r="E27" s="80" t="s">
        <v>107</v>
      </c>
      <c r="F27" s="81"/>
      <c r="G27" s="80" t="s">
        <v>108</v>
      </c>
      <c r="H27" s="80"/>
      <c r="I27" s="80" t="s">
        <v>24</v>
      </c>
      <c r="J27" s="82"/>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72" x14ac:dyDescent="0.25">
      <c r="A29" s="13" t="s">
        <v>111</v>
      </c>
      <c r="B29" s="14" t="s">
        <v>75</v>
      </c>
      <c r="C29" s="34">
        <v>6000</v>
      </c>
      <c r="D29" s="15">
        <v>500000</v>
      </c>
      <c r="E29" s="15">
        <v>1500</v>
      </c>
      <c r="F29" s="15">
        <v>200000</v>
      </c>
      <c r="G29" s="16">
        <v>2685</v>
      </c>
      <c r="H29" s="15">
        <v>27745</v>
      </c>
      <c r="I29" s="17">
        <f>+Tabla13459101112[[#This Row],[Física 
(E)]]/Tabla13459101112[[#This Row],[Física
(C)]]</f>
        <v>1.79</v>
      </c>
      <c r="J29" s="18">
        <f>+Tabla13459101112[[#This Row],[Financiera 
 (F)]]/Tabla13459101112[[#This Row],[Financiera
(D)]]</f>
        <v>0.13872499999999999</v>
      </c>
      <c r="L29" s="36"/>
    </row>
    <row r="30" spans="1:12" x14ac:dyDescent="0.25">
      <c r="A30" s="19"/>
      <c r="B30" s="20"/>
      <c r="C30" s="21"/>
      <c r="D30" s="22"/>
      <c r="E30" s="22"/>
      <c r="F30" s="22"/>
      <c r="G30" s="23"/>
      <c r="H30" s="22"/>
      <c r="I30" s="17" t="e">
        <f>+Tabla13459101112[[#This Row],[Física 
(E)]]/Tabla13459101112[[#This Row],[Física
(C)]]</f>
        <v>#DIV/0!</v>
      </c>
      <c r="J30" s="18" t="e">
        <f>+Tabla13459101112[[#This Row],[Financiera 
 (F)]]/Tabla13459101112[[#This Row],[Financiera
(D)]]</f>
        <v>#DIV/0!</v>
      </c>
    </row>
    <row r="31" spans="1:12" ht="15.75" x14ac:dyDescent="0.25">
      <c r="A31" s="67" t="s">
        <v>27</v>
      </c>
      <c r="B31" s="68"/>
      <c r="C31" s="68"/>
      <c r="D31" s="68"/>
      <c r="E31" s="68"/>
      <c r="F31" s="68"/>
      <c r="G31" s="68"/>
      <c r="H31" s="68"/>
      <c r="I31" s="68"/>
      <c r="J31" s="69"/>
    </row>
    <row r="32" spans="1:12" ht="15.75" x14ac:dyDescent="0.25">
      <c r="A32" s="62" t="s">
        <v>28</v>
      </c>
      <c r="B32" s="63"/>
      <c r="C32" s="63"/>
      <c r="D32" s="63"/>
      <c r="E32" s="63"/>
      <c r="F32" s="63"/>
      <c r="G32" s="63"/>
      <c r="H32" s="63"/>
      <c r="I32" s="63"/>
      <c r="J32" s="64"/>
      <c r="K32" s="1"/>
    </row>
    <row r="33" spans="1:11" x14ac:dyDescent="0.25">
      <c r="A33" s="24" t="s">
        <v>29</v>
      </c>
      <c r="B33" s="65" t="s">
        <v>99</v>
      </c>
      <c r="C33" s="65"/>
      <c r="D33" s="65"/>
      <c r="E33" s="65"/>
      <c r="F33" s="65"/>
      <c r="G33" s="65"/>
      <c r="H33" s="65"/>
      <c r="I33" s="65"/>
      <c r="J33" s="66"/>
    </row>
    <row r="34" spans="1:11" ht="30" x14ac:dyDescent="0.25">
      <c r="A34" s="24" t="s">
        <v>30</v>
      </c>
      <c r="B34" s="65" t="s">
        <v>76</v>
      </c>
      <c r="C34" s="65"/>
      <c r="D34" s="65"/>
      <c r="E34" s="65"/>
      <c r="F34" s="65"/>
      <c r="G34" s="65"/>
      <c r="H34" s="65"/>
      <c r="I34" s="65"/>
      <c r="J34" s="66"/>
    </row>
    <row r="35" spans="1:11" ht="85.5" customHeight="1" x14ac:dyDescent="0.25">
      <c r="A35" s="24" t="s">
        <v>31</v>
      </c>
      <c r="B35" s="65" t="s">
        <v>134</v>
      </c>
      <c r="C35" s="65"/>
      <c r="D35" s="65"/>
      <c r="E35" s="65"/>
      <c r="F35" s="65"/>
      <c r="G35" s="65"/>
      <c r="H35" s="65"/>
      <c r="I35" s="65"/>
      <c r="J35" s="66"/>
    </row>
    <row r="36" spans="1:11" ht="30" x14ac:dyDescent="0.25">
      <c r="A36" s="40" t="s">
        <v>32</v>
      </c>
      <c r="B36" s="65" t="s">
        <v>143</v>
      </c>
      <c r="C36" s="65"/>
      <c r="D36" s="65"/>
      <c r="E36" s="65"/>
      <c r="F36" s="65"/>
      <c r="G36" s="65"/>
      <c r="H36" s="65"/>
      <c r="I36" s="65"/>
      <c r="J36" s="66"/>
    </row>
    <row r="37" spans="1:11" ht="15.75" x14ac:dyDescent="0.25">
      <c r="A37" s="67" t="s">
        <v>33</v>
      </c>
      <c r="B37" s="68"/>
      <c r="C37" s="68"/>
      <c r="D37" s="68"/>
      <c r="E37" s="68"/>
      <c r="F37" s="68"/>
      <c r="G37" s="68"/>
      <c r="H37" s="68"/>
      <c r="I37" s="68"/>
      <c r="J37" s="69"/>
    </row>
    <row r="38" spans="1:11" ht="15.75" x14ac:dyDescent="0.25">
      <c r="A38" s="55" t="s">
        <v>34</v>
      </c>
      <c r="B38" s="56"/>
      <c r="C38" s="56"/>
      <c r="D38" s="56"/>
      <c r="E38" s="56"/>
      <c r="F38" s="56"/>
      <c r="G38" s="56"/>
      <c r="H38" s="56"/>
      <c r="I38" s="56"/>
      <c r="J38" s="57"/>
      <c r="K38" s="1"/>
    </row>
    <row r="39" spans="1:11" ht="27.75" customHeight="1" x14ac:dyDescent="0.25">
      <c r="A39" s="58"/>
      <c r="B39" s="59"/>
      <c r="C39" s="59"/>
      <c r="D39" s="59"/>
      <c r="E39" s="59"/>
      <c r="F39" s="59"/>
      <c r="G39" s="59"/>
      <c r="H39" s="59"/>
      <c r="I39" s="59"/>
      <c r="J39" s="60"/>
    </row>
    <row r="40" spans="1:11" ht="27.75" customHeight="1" x14ac:dyDescent="0.25">
      <c r="A40" s="30"/>
      <c r="B40" s="30"/>
      <c r="C40" s="30"/>
      <c r="D40" s="30"/>
      <c r="E40" s="30"/>
      <c r="F40" s="30"/>
      <c r="G40" s="30"/>
      <c r="H40" s="30"/>
      <c r="I40" s="30"/>
      <c r="J40" s="30"/>
    </row>
    <row r="41" spans="1:11" ht="30.75" customHeight="1" x14ac:dyDescent="0.25">
      <c r="A41" s="61" t="s">
        <v>41</v>
      </c>
      <c r="B41" s="61"/>
      <c r="C41" s="61"/>
      <c r="D41" s="61"/>
      <c r="E41" s="61"/>
      <c r="F41" s="61"/>
      <c r="G41" s="61"/>
      <c r="H41" s="61"/>
      <c r="I41" s="61"/>
      <c r="J41" s="61"/>
    </row>
  </sheetData>
  <mergeCells count="48">
    <mergeCell ref="A38:J38"/>
    <mergeCell ref="A39:J39"/>
    <mergeCell ref="A41:J41"/>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5"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1"/>
  <sheetViews>
    <sheetView view="pageBreakPreview" topLeftCell="A29" zoomScaleNormal="100" zoomScaleSheetLayoutView="100" workbookViewId="0">
      <selection activeCell="B36" sqref="B36:J36"/>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89" t="s">
        <v>49</v>
      </c>
      <c r="C1" s="90"/>
      <c r="D1" s="90"/>
      <c r="E1" s="90"/>
      <c r="F1" s="90"/>
      <c r="G1" s="90"/>
      <c r="H1" s="90"/>
      <c r="I1" s="90"/>
      <c r="J1" s="91"/>
      <c r="K1" s="1"/>
    </row>
    <row r="2" spans="1:11" ht="21.75" thickBot="1" x14ac:dyDescent="0.3">
      <c r="A2" s="26"/>
      <c r="B2" s="92" t="s">
        <v>0</v>
      </c>
      <c r="C2" s="93"/>
      <c r="D2" s="92" t="s">
        <v>1</v>
      </c>
      <c r="E2" s="93"/>
      <c r="F2" s="93"/>
      <c r="G2" s="93"/>
      <c r="H2" s="94"/>
      <c r="I2" s="2" t="s">
        <v>2</v>
      </c>
      <c r="J2" s="3" t="s">
        <v>3</v>
      </c>
      <c r="K2" s="1"/>
    </row>
    <row r="3" spans="1:11" ht="21.75" thickBot="1" x14ac:dyDescent="0.3">
      <c r="A3" s="27"/>
      <c r="B3" s="95" t="s">
        <v>4</v>
      </c>
      <c r="C3" s="96"/>
      <c r="D3" s="95"/>
      <c r="E3" s="96"/>
      <c r="F3" s="96"/>
      <c r="G3" s="96"/>
      <c r="H3" s="97"/>
      <c r="I3" s="31"/>
      <c r="J3" s="32"/>
      <c r="K3" s="1"/>
    </row>
    <row r="4" spans="1:11" x14ac:dyDescent="0.25">
      <c r="A4" s="98"/>
      <c r="B4" s="99"/>
      <c r="C4" s="99"/>
      <c r="D4" s="100"/>
      <c r="E4" s="100"/>
      <c r="F4" s="100"/>
      <c r="G4" s="100"/>
      <c r="H4" s="100"/>
      <c r="I4" s="99"/>
      <c r="J4" s="101"/>
      <c r="K4" s="1"/>
    </row>
    <row r="5" spans="1:11" ht="3" customHeight="1" x14ac:dyDescent="0.25">
      <c r="A5" s="102"/>
      <c r="B5" s="103"/>
      <c r="C5" s="103"/>
      <c r="D5" s="103"/>
      <c r="E5" s="103"/>
      <c r="F5" s="103"/>
      <c r="G5" s="103"/>
      <c r="H5" s="103"/>
      <c r="I5" s="103"/>
      <c r="J5" s="104"/>
      <c r="K5" s="1"/>
    </row>
    <row r="6" spans="1:11" ht="15.75" x14ac:dyDescent="0.25">
      <c r="A6" s="67" t="s">
        <v>54</v>
      </c>
      <c r="B6" s="68"/>
      <c r="C6" s="68"/>
      <c r="D6" s="68"/>
      <c r="E6" s="68"/>
      <c r="F6" s="68"/>
      <c r="G6" s="68"/>
      <c r="H6" s="68"/>
      <c r="I6" s="68"/>
      <c r="J6" s="69"/>
      <c r="K6" s="1"/>
    </row>
    <row r="7" spans="1:11" ht="15.75" x14ac:dyDescent="0.25">
      <c r="A7" s="62" t="s">
        <v>5</v>
      </c>
      <c r="B7" s="63"/>
      <c r="C7" s="63"/>
      <c r="D7" s="63"/>
      <c r="E7" s="63"/>
      <c r="F7" s="63"/>
      <c r="G7" s="63"/>
      <c r="H7" s="63"/>
      <c r="I7" s="63"/>
      <c r="J7" s="64"/>
      <c r="K7" s="1"/>
    </row>
    <row r="8" spans="1:11" x14ac:dyDescent="0.25">
      <c r="A8" s="4" t="s">
        <v>6</v>
      </c>
      <c r="B8" s="86" t="s">
        <v>57</v>
      </c>
      <c r="C8" s="87"/>
      <c r="D8" s="87"/>
      <c r="E8" s="87"/>
      <c r="F8" s="87"/>
      <c r="G8" s="87"/>
      <c r="H8" s="87"/>
      <c r="I8" s="87"/>
      <c r="J8" s="88"/>
      <c r="K8" s="1"/>
    </row>
    <row r="9" spans="1:11" ht="15" customHeight="1" x14ac:dyDescent="0.25">
      <c r="A9" s="28" t="s">
        <v>35</v>
      </c>
      <c r="B9" s="86" t="s">
        <v>51</v>
      </c>
      <c r="C9" s="87"/>
      <c r="D9" s="87"/>
      <c r="E9" s="87"/>
      <c r="F9" s="87"/>
      <c r="G9" s="87"/>
      <c r="H9" s="87"/>
      <c r="I9" s="87"/>
      <c r="J9" s="88"/>
      <c r="K9" s="1"/>
    </row>
    <row r="10" spans="1:11" x14ac:dyDescent="0.25">
      <c r="A10" s="28" t="s">
        <v>36</v>
      </c>
      <c r="B10" s="86" t="s">
        <v>51</v>
      </c>
      <c r="C10" s="87"/>
      <c r="D10" s="87"/>
      <c r="E10" s="87"/>
      <c r="F10" s="87"/>
      <c r="G10" s="87"/>
      <c r="H10" s="87"/>
      <c r="I10" s="87"/>
      <c r="J10" s="88"/>
      <c r="K10" s="1"/>
    </row>
    <row r="11" spans="1:11" ht="40.5" customHeight="1" x14ac:dyDescent="0.25">
      <c r="A11" s="4" t="s">
        <v>7</v>
      </c>
      <c r="B11" s="116" t="s">
        <v>60</v>
      </c>
      <c r="C11" s="116"/>
      <c r="D11" s="116"/>
      <c r="E11" s="116"/>
      <c r="F11" s="116"/>
      <c r="G11" s="116"/>
      <c r="H11" s="116"/>
      <c r="I11" s="116"/>
      <c r="J11" s="117"/>
    </row>
    <row r="12" spans="1:11" ht="35.25" customHeight="1" x14ac:dyDescent="0.25">
      <c r="A12" s="4" t="s">
        <v>8</v>
      </c>
      <c r="B12" s="116" t="s">
        <v>50</v>
      </c>
      <c r="C12" s="116"/>
      <c r="D12" s="116"/>
      <c r="E12" s="116"/>
      <c r="F12" s="116"/>
      <c r="G12" s="116"/>
      <c r="H12" s="116"/>
      <c r="I12" s="116"/>
      <c r="J12" s="117"/>
    </row>
    <row r="13" spans="1:11" ht="15.75" x14ac:dyDescent="0.25">
      <c r="A13" s="67" t="s">
        <v>9</v>
      </c>
      <c r="B13" s="68"/>
      <c r="C13" s="68"/>
      <c r="D13" s="68"/>
      <c r="E13" s="68"/>
      <c r="F13" s="68"/>
      <c r="G13" s="68"/>
      <c r="H13" s="68"/>
      <c r="I13" s="68"/>
      <c r="J13" s="69"/>
    </row>
    <row r="14" spans="1:11" ht="27.75" customHeight="1" x14ac:dyDescent="0.25">
      <c r="A14" s="4" t="s">
        <v>10</v>
      </c>
      <c r="B14" s="29">
        <f>_xlfn.NUMBERVALUE(LEFT($B$16,1))</f>
        <v>3</v>
      </c>
      <c r="C14" s="84" t="str">
        <f>IFERROR(VLOOKUP(B14,'[1]Validacion datos'!A2:B5,2,FALSE),"")</f>
        <v>DESARROLLO PRODUCTIVO</v>
      </c>
      <c r="D14" s="84"/>
      <c r="E14" s="84"/>
      <c r="F14" s="84"/>
      <c r="G14" s="84"/>
      <c r="H14" s="84"/>
      <c r="I14" s="84"/>
      <c r="J14" s="84"/>
    </row>
    <row r="15" spans="1:11" ht="26.25" customHeight="1" x14ac:dyDescent="0.25">
      <c r="A15" s="4" t="s">
        <v>11</v>
      </c>
      <c r="B15" s="7">
        <f>_xlfn.NUMBERVALUE(LEFT(B16,3))</f>
        <v>3.3</v>
      </c>
      <c r="C15" s="84" t="str">
        <f>IFERROR(VLOOKUP(B15,'[1]Validacion datos'!A8:B26,2,FALSE),"")</f>
        <v>Competitividad e innovavión en un ambiente favorable a la cooperación y la responsabilidad social</v>
      </c>
      <c r="D15" s="84"/>
      <c r="E15" s="84"/>
      <c r="F15" s="84"/>
      <c r="G15" s="84"/>
      <c r="H15" s="84"/>
      <c r="I15" s="84"/>
      <c r="J15" s="84"/>
    </row>
    <row r="16" spans="1:11" ht="27" customHeight="1" x14ac:dyDescent="0.25">
      <c r="A16" s="4" t="s">
        <v>12</v>
      </c>
      <c r="B16" s="8" t="s">
        <v>102</v>
      </c>
      <c r="C16" s="85"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5"/>
      <c r="E16" s="85"/>
      <c r="F16" s="85"/>
      <c r="G16" s="85"/>
      <c r="H16" s="85"/>
      <c r="I16" s="85"/>
      <c r="J16" s="85"/>
    </row>
    <row r="17" spans="1:12" ht="15.75" x14ac:dyDescent="0.25">
      <c r="A17" s="67" t="s">
        <v>13</v>
      </c>
      <c r="B17" s="68"/>
      <c r="C17" s="68"/>
      <c r="D17" s="68"/>
      <c r="E17" s="68"/>
      <c r="F17" s="68"/>
      <c r="G17" s="68"/>
      <c r="H17" s="68"/>
      <c r="I17" s="68"/>
      <c r="J17" s="69"/>
    </row>
    <row r="18" spans="1:12" ht="29.25" customHeight="1" x14ac:dyDescent="0.25">
      <c r="A18" s="4" t="s">
        <v>14</v>
      </c>
      <c r="B18" s="65" t="s">
        <v>94</v>
      </c>
      <c r="C18" s="65"/>
      <c r="D18" s="65"/>
      <c r="E18" s="65"/>
      <c r="F18" s="65"/>
      <c r="G18" s="65"/>
      <c r="H18" s="65"/>
      <c r="I18" s="65"/>
      <c r="J18" s="66"/>
    </row>
    <row r="19" spans="1:12" ht="76.5" customHeight="1" x14ac:dyDescent="0.25">
      <c r="A19" s="9" t="s">
        <v>15</v>
      </c>
      <c r="B19" s="65" t="s">
        <v>104</v>
      </c>
      <c r="C19" s="65"/>
      <c r="D19" s="65"/>
      <c r="E19" s="65"/>
      <c r="F19" s="65"/>
      <c r="G19" s="65"/>
      <c r="H19" s="65"/>
      <c r="I19" s="65"/>
      <c r="J19" s="66"/>
    </row>
    <row r="20" spans="1:12" ht="34.5" customHeight="1" x14ac:dyDescent="0.25">
      <c r="A20" s="9" t="s">
        <v>16</v>
      </c>
      <c r="B20" s="65" t="s">
        <v>92</v>
      </c>
      <c r="C20" s="65"/>
      <c r="D20" s="65"/>
      <c r="E20" s="65"/>
      <c r="F20" s="65"/>
      <c r="G20" s="65"/>
      <c r="H20" s="65"/>
      <c r="I20" s="65"/>
      <c r="J20" s="66"/>
    </row>
    <row r="21" spans="1:12" ht="35.25" customHeight="1" x14ac:dyDescent="0.25">
      <c r="A21" s="9" t="s">
        <v>37</v>
      </c>
      <c r="B21" s="118" t="s">
        <v>56</v>
      </c>
      <c r="C21" s="65"/>
      <c r="D21" s="65"/>
      <c r="E21" s="65"/>
      <c r="F21" s="65"/>
      <c r="G21" s="65"/>
      <c r="H21" s="65"/>
      <c r="I21" s="65"/>
      <c r="J21" s="66"/>
      <c r="K21" s="1"/>
    </row>
    <row r="22" spans="1:12" ht="15.75" x14ac:dyDescent="0.25">
      <c r="A22" s="67" t="s">
        <v>17</v>
      </c>
      <c r="B22" s="68"/>
      <c r="C22" s="68"/>
      <c r="D22" s="68"/>
      <c r="E22" s="68"/>
      <c r="F22" s="68"/>
      <c r="G22" s="68"/>
      <c r="H22" s="68"/>
      <c r="I22" s="68"/>
      <c r="J22" s="69"/>
    </row>
    <row r="23" spans="1:12" ht="15.75" x14ac:dyDescent="0.25">
      <c r="A23" s="62" t="s">
        <v>18</v>
      </c>
      <c r="B23" s="63"/>
      <c r="C23" s="63"/>
      <c r="D23" s="63"/>
      <c r="E23" s="63"/>
      <c r="F23" s="63"/>
      <c r="G23" s="63"/>
      <c r="H23" s="63"/>
      <c r="I23" s="63"/>
      <c r="J23" s="64"/>
      <c r="K23" s="1"/>
    </row>
    <row r="24" spans="1:12" ht="15" customHeight="1" x14ac:dyDescent="0.25">
      <c r="A24" s="70" t="s">
        <v>19</v>
      </c>
      <c r="B24" s="71"/>
      <c r="C24" s="72" t="s">
        <v>20</v>
      </c>
      <c r="D24" s="73"/>
      <c r="E24" s="73"/>
      <c r="F24" s="73" t="s">
        <v>21</v>
      </c>
      <c r="G24" s="73"/>
      <c r="H24" s="71"/>
      <c r="I24" s="72" t="s">
        <v>22</v>
      </c>
      <c r="J24" s="74"/>
    </row>
    <row r="25" spans="1:12" s="38" customFormat="1" x14ac:dyDescent="0.25">
      <c r="A25" s="109">
        <v>500000</v>
      </c>
      <c r="B25" s="110"/>
      <c r="C25" s="111">
        <v>500000</v>
      </c>
      <c r="D25" s="112"/>
      <c r="E25" s="113"/>
      <c r="F25" s="111">
        <v>44300</v>
      </c>
      <c r="G25" s="112"/>
      <c r="H25" s="113"/>
      <c r="I25" s="114">
        <f>F25/C25</f>
        <v>8.8599999999999998E-2</v>
      </c>
      <c r="J25" s="115"/>
      <c r="K25" s="39"/>
    </row>
    <row r="26" spans="1:12" ht="15.75" x14ac:dyDescent="0.25">
      <c r="A26" s="62" t="s">
        <v>23</v>
      </c>
      <c r="B26" s="63"/>
      <c r="C26" s="63"/>
      <c r="D26" s="63"/>
      <c r="E26" s="63"/>
      <c r="F26" s="63"/>
      <c r="G26" s="63"/>
      <c r="H26" s="63"/>
      <c r="I26" s="63"/>
      <c r="J26" s="64"/>
      <c r="K26" s="1"/>
    </row>
    <row r="27" spans="1:12" ht="15" customHeight="1" x14ac:dyDescent="0.25">
      <c r="A27" s="5"/>
      <c r="B27"/>
      <c r="C27" s="80" t="s">
        <v>48</v>
      </c>
      <c r="D27" s="81"/>
      <c r="E27" s="80" t="s">
        <v>107</v>
      </c>
      <c r="F27" s="81"/>
      <c r="G27" s="80" t="s">
        <v>108</v>
      </c>
      <c r="H27" s="80"/>
      <c r="I27" s="80" t="s">
        <v>24</v>
      </c>
      <c r="J27" s="82"/>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120" x14ac:dyDescent="0.25">
      <c r="A29" s="13" t="s">
        <v>120</v>
      </c>
      <c r="B29" s="14" t="s">
        <v>77</v>
      </c>
      <c r="C29" s="34">
        <v>122000</v>
      </c>
      <c r="D29" s="15">
        <v>875000</v>
      </c>
      <c r="E29" s="15">
        <v>32000</v>
      </c>
      <c r="F29" s="15">
        <v>500000</v>
      </c>
      <c r="G29" s="16">
        <v>37782</v>
      </c>
      <c r="H29" s="15">
        <v>10042.5</v>
      </c>
      <c r="I29" s="17">
        <f>+Tabla1345910111213[[#This Row],[Física 
(E)]]/Tabla1345910111213[[#This Row],[Física
(C)]]</f>
        <v>1.1806874999999999</v>
      </c>
      <c r="J29" s="18">
        <f>+Tabla1345910111213[[#This Row],[Financiera 
 (F)]]/Tabla1345910111213[[#This Row],[Financiera
(D)]]</f>
        <v>2.0084999999999999E-2</v>
      </c>
      <c r="L29" s="36"/>
    </row>
    <row r="30" spans="1:12" x14ac:dyDescent="0.25">
      <c r="A30" s="19"/>
      <c r="B30" s="20"/>
      <c r="C30" s="21"/>
      <c r="D30" s="22"/>
      <c r="E30" s="22"/>
      <c r="F30" s="22"/>
      <c r="G30" s="23"/>
      <c r="H30" s="22"/>
      <c r="I30" s="17" t="e">
        <f>+Tabla1345910111213[[#This Row],[Física 
(E)]]/Tabla1345910111213[[#This Row],[Física
(C)]]</f>
        <v>#DIV/0!</v>
      </c>
      <c r="J30" s="18" t="e">
        <f>+Tabla1345910111213[[#This Row],[Financiera 
 (F)]]/Tabla1345910111213[[#This Row],[Financiera
(D)]]</f>
        <v>#DIV/0!</v>
      </c>
    </row>
    <row r="31" spans="1:12" ht="15.75" x14ac:dyDescent="0.25">
      <c r="A31" s="67" t="s">
        <v>27</v>
      </c>
      <c r="B31" s="68"/>
      <c r="C31" s="68"/>
      <c r="D31" s="68"/>
      <c r="E31" s="68"/>
      <c r="F31" s="68"/>
      <c r="G31" s="68"/>
      <c r="H31" s="68"/>
      <c r="I31" s="68"/>
      <c r="J31" s="69"/>
    </row>
    <row r="32" spans="1:12" ht="15.75" x14ac:dyDescent="0.25">
      <c r="A32" s="62" t="s">
        <v>28</v>
      </c>
      <c r="B32" s="63"/>
      <c r="C32" s="63"/>
      <c r="D32" s="63"/>
      <c r="E32" s="63"/>
      <c r="F32" s="63"/>
      <c r="G32" s="63"/>
      <c r="H32" s="63"/>
      <c r="I32" s="63"/>
      <c r="J32" s="64"/>
      <c r="K32" s="1"/>
    </row>
    <row r="33" spans="1:11" x14ac:dyDescent="0.25">
      <c r="A33" s="24" t="s">
        <v>29</v>
      </c>
      <c r="B33" s="65" t="s">
        <v>100</v>
      </c>
      <c r="C33" s="65"/>
      <c r="D33" s="65"/>
      <c r="E33" s="65"/>
      <c r="F33" s="65"/>
      <c r="G33" s="65"/>
      <c r="H33" s="65"/>
      <c r="I33" s="65"/>
      <c r="J33" s="66"/>
    </row>
    <row r="34" spans="1:11" ht="30" x14ac:dyDescent="0.25">
      <c r="A34" s="24" t="s">
        <v>30</v>
      </c>
      <c r="B34" s="65" t="s">
        <v>78</v>
      </c>
      <c r="C34" s="65"/>
      <c r="D34" s="65"/>
      <c r="E34" s="65"/>
      <c r="F34" s="65"/>
      <c r="G34" s="65"/>
      <c r="H34" s="65"/>
      <c r="I34" s="65"/>
      <c r="J34" s="66"/>
    </row>
    <row r="35" spans="1:11" ht="85.5" customHeight="1" x14ac:dyDescent="0.25">
      <c r="A35" s="24" t="s">
        <v>31</v>
      </c>
      <c r="B35" s="65" t="s">
        <v>144</v>
      </c>
      <c r="C35" s="65"/>
      <c r="D35" s="65"/>
      <c r="E35" s="65"/>
      <c r="F35" s="65"/>
      <c r="G35" s="65"/>
      <c r="H35" s="65"/>
      <c r="I35" s="65"/>
      <c r="J35" s="66"/>
    </row>
    <row r="36" spans="1:11" ht="30" x14ac:dyDescent="0.25">
      <c r="A36" s="40" t="s">
        <v>32</v>
      </c>
      <c r="B36" s="107" t="s">
        <v>145</v>
      </c>
      <c r="C36" s="107"/>
      <c r="D36" s="107"/>
      <c r="E36" s="107"/>
      <c r="F36" s="107"/>
      <c r="G36" s="107"/>
      <c r="H36" s="107"/>
      <c r="I36" s="107"/>
      <c r="J36" s="108"/>
    </row>
    <row r="37" spans="1:11" ht="15.75" x14ac:dyDescent="0.25">
      <c r="A37" s="67" t="s">
        <v>33</v>
      </c>
      <c r="B37" s="68"/>
      <c r="C37" s="68"/>
      <c r="D37" s="68"/>
      <c r="E37" s="68"/>
      <c r="F37" s="68"/>
      <c r="G37" s="68"/>
      <c r="H37" s="68"/>
      <c r="I37" s="68"/>
      <c r="J37" s="69"/>
    </row>
    <row r="38" spans="1:11" ht="15.75" x14ac:dyDescent="0.25">
      <c r="A38" s="55" t="s">
        <v>34</v>
      </c>
      <c r="B38" s="56"/>
      <c r="C38" s="56"/>
      <c r="D38" s="56"/>
      <c r="E38" s="56"/>
      <c r="F38" s="56"/>
      <c r="G38" s="56"/>
      <c r="H38" s="56"/>
      <c r="I38" s="56"/>
      <c r="J38" s="57"/>
      <c r="K38" s="1"/>
    </row>
    <row r="39" spans="1:11" ht="27.75" customHeight="1" x14ac:dyDescent="0.25">
      <c r="A39" s="58"/>
      <c r="B39" s="59"/>
      <c r="C39" s="59"/>
      <c r="D39" s="59"/>
      <c r="E39" s="59"/>
      <c r="F39" s="59"/>
      <c r="G39" s="59"/>
      <c r="H39" s="59"/>
      <c r="I39" s="59"/>
      <c r="J39" s="60"/>
    </row>
    <row r="40" spans="1:11" ht="27.75" customHeight="1" x14ac:dyDescent="0.25">
      <c r="A40" s="30"/>
      <c r="B40" s="30"/>
      <c r="C40" s="30"/>
      <c r="D40" s="30"/>
      <c r="E40" s="30"/>
      <c r="F40" s="30"/>
      <c r="G40" s="30"/>
      <c r="H40" s="30"/>
      <c r="I40" s="30"/>
      <c r="J40" s="30"/>
    </row>
    <row r="41" spans="1:11" ht="30.75" customHeight="1" x14ac:dyDescent="0.25">
      <c r="A41" s="61" t="s">
        <v>41</v>
      </c>
      <c r="B41" s="61"/>
      <c r="C41" s="61"/>
      <c r="D41" s="61"/>
      <c r="E41" s="61"/>
      <c r="F41" s="61"/>
      <c r="G41" s="61"/>
      <c r="H41" s="61"/>
      <c r="I41" s="61"/>
      <c r="J41" s="61"/>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1:J41"/>
    <mergeCell ref="A32:J32"/>
    <mergeCell ref="B33:J33"/>
    <mergeCell ref="B34:J34"/>
    <mergeCell ref="B35:J35"/>
    <mergeCell ref="B36:J36"/>
    <mergeCell ref="A37:J37"/>
  </mergeCells>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E29:F30 F28"/>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4"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1"/>
  <sheetViews>
    <sheetView view="pageBreakPreview" topLeftCell="A21" zoomScaleNormal="100" zoomScaleSheetLayoutView="100" workbookViewId="0">
      <selection activeCell="B36" sqref="B36:J36"/>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89" t="s">
        <v>49</v>
      </c>
      <c r="C1" s="90"/>
      <c r="D1" s="90"/>
      <c r="E1" s="90"/>
      <c r="F1" s="90"/>
      <c r="G1" s="90"/>
      <c r="H1" s="90"/>
      <c r="I1" s="90"/>
      <c r="J1" s="91"/>
      <c r="K1" s="1"/>
    </row>
    <row r="2" spans="1:11" ht="21.75" thickBot="1" x14ac:dyDescent="0.3">
      <c r="A2" s="26"/>
      <c r="B2" s="92" t="s">
        <v>0</v>
      </c>
      <c r="C2" s="93"/>
      <c r="D2" s="92" t="s">
        <v>1</v>
      </c>
      <c r="E2" s="93"/>
      <c r="F2" s="93"/>
      <c r="G2" s="93"/>
      <c r="H2" s="94"/>
      <c r="I2" s="2" t="s">
        <v>2</v>
      </c>
      <c r="J2" s="3" t="s">
        <v>3</v>
      </c>
      <c r="K2" s="1"/>
    </row>
    <row r="3" spans="1:11" ht="21.75" thickBot="1" x14ac:dyDescent="0.3">
      <c r="A3" s="27"/>
      <c r="B3" s="95" t="s">
        <v>4</v>
      </c>
      <c r="C3" s="96"/>
      <c r="D3" s="95"/>
      <c r="E3" s="96"/>
      <c r="F3" s="96"/>
      <c r="G3" s="96"/>
      <c r="H3" s="97"/>
      <c r="I3" s="31"/>
      <c r="J3" s="32"/>
      <c r="K3" s="1"/>
    </row>
    <row r="4" spans="1:11" x14ac:dyDescent="0.25">
      <c r="A4" s="98"/>
      <c r="B4" s="99"/>
      <c r="C4" s="99"/>
      <c r="D4" s="100"/>
      <c r="E4" s="100"/>
      <c r="F4" s="100"/>
      <c r="G4" s="100"/>
      <c r="H4" s="100"/>
      <c r="I4" s="99"/>
      <c r="J4" s="101"/>
      <c r="K4" s="1"/>
    </row>
    <row r="5" spans="1:11" ht="3" customHeight="1" x14ac:dyDescent="0.25">
      <c r="A5" s="102"/>
      <c r="B5" s="103"/>
      <c r="C5" s="103"/>
      <c r="D5" s="103"/>
      <c r="E5" s="103"/>
      <c r="F5" s="103"/>
      <c r="G5" s="103"/>
      <c r="H5" s="103"/>
      <c r="I5" s="103"/>
      <c r="J5" s="104"/>
      <c r="K5" s="1"/>
    </row>
    <row r="6" spans="1:11" ht="15.75" x14ac:dyDescent="0.25">
      <c r="A6" s="67" t="s">
        <v>54</v>
      </c>
      <c r="B6" s="68"/>
      <c r="C6" s="68"/>
      <c r="D6" s="68"/>
      <c r="E6" s="68"/>
      <c r="F6" s="68"/>
      <c r="G6" s="68"/>
      <c r="H6" s="68"/>
      <c r="I6" s="68"/>
      <c r="J6" s="69"/>
      <c r="K6" s="1"/>
    </row>
    <row r="7" spans="1:11" ht="15.75" x14ac:dyDescent="0.25">
      <c r="A7" s="62" t="s">
        <v>5</v>
      </c>
      <c r="B7" s="63"/>
      <c r="C7" s="63"/>
      <c r="D7" s="63"/>
      <c r="E7" s="63"/>
      <c r="F7" s="63"/>
      <c r="G7" s="63"/>
      <c r="H7" s="63"/>
      <c r="I7" s="63"/>
      <c r="J7" s="64"/>
      <c r="K7" s="1"/>
    </row>
    <row r="8" spans="1:11" x14ac:dyDescent="0.25">
      <c r="A8" s="4" t="s">
        <v>6</v>
      </c>
      <c r="B8" s="86" t="s">
        <v>57</v>
      </c>
      <c r="C8" s="87"/>
      <c r="D8" s="87"/>
      <c r="E8" s="87"/>
      <c r="F8" s="87"/>
      <c r="G8" s="87"/>
      <c r="H8" s="87"/>
      <c r="I8" s="87"/>
      <c r="J8" s="88"/>
      <c r="K8" s="1"/>
    </row>
    <row r="9" spans="1:11" ht="15" customHeight="1" x14ac:dyDescent="0.25">
      <c r="A9" s="28" t="s">
        <v>35</v>
      </c>
      <c r="B9" s="86" t="s">
        <v>51</v>
      </c>
      <c r="C9" s="87"/>
      <c r="D9" s="87"/>
      <c r="E9" s="87"/>
      <c r="F9" s="87"/>
      <c r="G9" s="87"/>
      <c r="H9" s="87"/>
      <c r="I9" s="87"/>
      <c r="J9" s="88"/>
      <c r="K9" s="1"/>
    </row>
    <row r="10" spans="1:11" x14ac:dyDescent="0.25">
      <c r="A10" s="28" t="s">
        <v>36</v>
      </c>
      <c r="B10" s="86" t="s">
        <v>51</v>
      </c>
      <c r="C10" s="87"/>
      <c r="D10" s="87"/>
      <c r="E10" s="87"/>
      <c r="F10" s="87"/>
      <c r="G10" s="87"/>
      <c r="H10" s="87"/>
      <c r="I10" s="87"/>
      <c r="J10" s="88"/>
      <c r="K10" s="1"/>
    </row>
    <row r="11" spans="1:11" ht="40.5" customHeight="1" x14ac:dyDescent="0.25">
      <c r="A11" s="4" t="s">
        <v>7</v>
      </c>
      <c r="B11" s="116" t="s">
        <v>60</v>
      </c>
      <c r="C11" s="116"/>
      <c r="D11" s="116"/>
      <c r="E11" s="116"/>
      <c r="F11" s="116"/>
      <c r="G11" s="116"/>
      <c r="H11" s="116"/>
      <c r="I11" s="116"/>
      <c r="J11" s="117"/>
    </row>
    <row r="12" spans="1:11" ht="35.25" customHeight="1" x14ac:dyDescent="0.25">
      <c r="A12" s="4" t="s">
        <v>8</v>
      </c>
      <c r="B12" s="116" t="s">
        <v>50</v>
      </c>
      <c r="C12" s="116"/>
      <c r="D12" s="116"/>
      <c r="E12" s="116"/>
      <c r="F12" s="116"/>
      <c r="G12" s="116"/>
      <c r="H12" s="116"/>
      <c r="I12" s="116"/>
      <c r="J12" s="117"/>
    </row>
    <row r="13" spans="1:11" ht="15.75" x14ac:dyDescent="0.25">
      <c r="A13" s="67" t="s">
        <v>9</v>
      </c>
      <c r="B13" s="68"/>
      <c r="C13" s="68"/>
      <c r="D13" s="68"/>
      <c r="E13" s="68"/>
      <c r="F13" s="68"/>
      <c r="G13" s="68"/>
      <c r="H13" s="68"/>
      <c r="I13" s="68"/>
      <c r="J13" s="69"/>
    </row>
    <row r="14" spans="1:11" ht="27.75" customHeight="1" x14ac:dyDescent="0.25">
      <c r="A14" s="4" t="s">
        <v>10</v>
      </c>
      <c r="B14" s="29">
        <f>_xlfn.NUMBERVALUE(LEFT($B$16,1))</f>
        <v>3</v>
      </c>
      <c r="C14" s="84" t="str">
        <f>IFERROR(VLOOKUP(B14,'[1]Validacion datos'!A2:B5,2,FALSE),"")</f>
        <v>DESARROLLO PRODUCTIVO</v>
      </c>
      <c r="D14" s="84"/>
      <c r="E14" s="84"/>
      <c r="F14" s="84"/>
      <c r="G14" s="84"/>
      <c r="H14" s="84"/>
      <c r="I14" s="84"/>
      <c r="J14" s="84"/>
    </row>
    <row r="15" spans="1:11" ht="26.25" customHeight="1" x14ac:dyDescent="0.25">
      <c r="A15" s="4" t="s">
        <v>11</v>
      </c>
      <c r="B15" s="7">
        <f>_xlfn.NUMBERVALUE(LEFT(B16,3))</f>
        <v>3.3</v>
      </c>
      <c r="C15" s="84" t="str">
        <f>IFERROR(VLOOKUP(B15,'[1]Validacion datos'!A8:B26,2,FALSE),"")</f>
        <v>Competitividad e innovavión en un ambiente favorable a la cooperación y la responsabilidad social</v>
      </c>
      <c r="D15" s="84"/>
      <c r="E15" s="84"/>
      <c r="F15" s="84"/>
      <c r="G15" s="84"/>
      <c r="H15" s="84"/>
      <c r="I15" s="84"/>
      <c r="J15" s="84"/>
    </row>
    <row r="16" spans="1:11" ht="31.5" customHeight="1" x14ac:dyDescent="0.25">
      <c r="A16" s="4" t="s">
        <v>12</v>
      </c>
      <c r="B16" s="8" t="s">
        <v>102</v>
      </c>
      <c r="C16" s="85"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5"/>
      <c r="E16" s="85"/>
      <c r="F16" s="85"/>
      <c r="G16" s="85"/>
      <c r="H16" s="85"/>
      <c r="I16" s="85"/>
      <c r="J16" s="85"/>
    </row>
    <row r="17" spans="1:12" ht="15.75" x14ac:dyDescent="0.25">
      <c r="A17" s="67" t="s">
        <v>13</v>
      </c>
      <c r="B17" s="68"/>
      <c r="C17" s="68"/>
      <c r="D17" s="68"/>
      <c r="E17" s="68"/>
      <c r="F17" s="68"/>
      <c r="G17" s="68"/>
      <c r="H17" s="68"/>
      <c r="I17" s="68"/>
      <c r="J17" s="69"/>
    </row>
    <row r="18" spans="1:12" ht="29.25" customHeight="1" x14ac:dyDescent="0.25">
      <c r="A18" s="4" t="s">
        <v>14</v>
      </c>
      <c r="B18" s="65" t="s">
        <v>94</v>
      </c>
      <c r="C18" s="65"/>
      <c r="D18" s="65"/>
      <c r="E18" s="65"/>
      <c r="F18" s="65"/>
      <c r="G18" s="65"/>
      <c r="H18" s="65"/>
      <c r="I18" s="65"/>
      <c r="J18" s="66"/>
    </row>
    <row r="19" spans="1:12" ht="76.5" customHeight="1" x14ac:dyDescent="0.25">
      <c r="A19" s="9" t="s">
        <v>15</v>
      </c>
      <c r="B19" s="65" t="s">
        <v>104</v>
      </c>
      <c r="C19" s="65"/>
      <c r="D19" s="65"/>
      <c r="E19" s="65"/>
      <c r="F19" s="65"/>
      <c r="G19" s="65"/>
      <c r="H19" s="65"/>
      <c r="I19" s="65"/>
      <c r="J19" s="66"/>
    </row>
    <row r="20" spans="1:12" ht="34.5" customHeight="1" x14ac:dyDescent="0.25">
      <c r="A20" s="9" t="s">
        <v>16</v>
      </c>
      <c r="B20" s="65" t="s">
        <v>92</v>
      </c>
      <c r="C20" s="65"/>
      <c r="D20" s="65"/>
      <c r="E20" s="65"/>
      <c r="F20" s="65"/>
      <c r="G20" s="65"/>
      <c r="H20" s="65"/>
      <c r="I20" s="65"/>
      <c r="J20" s="66"/>
    </row>
    <row r="21" spans="1:12" ht="35.25" customHeight="1" x14ac:dyDescent="0.25">
      <c r="A21" s="9" t="s">
        <v>37</v>
      </c>
      <c r="B21" s="118" t="s">
        <v>56</v>
      </c>
      <c r="C21" s="65"/>
      <c r="D21" s="65"/>
      <c r="E21" s="65"/>
      <c r="F21" s="65"/>
      <c r="G21" s="65"/>
      <c r="H21" s="65"/>
      <c r="I21" s="65"/>
      <c r="J21" s="66"/>
      <c r="K21" s="1"/>
    </row>
    <row r="22" spans="1:12" ht="15.75" x14ac:dyDescent="0.25">
      <c r="A22" s="67" t="s">
        <v>17</v>
      </c>
      <c r="B22" s="68"/>
      <c r="C22" s="68"/>
      <c r="D22" s="68"/>
      <c r="E22" s="68"/>
      <c r="F22" s="68"/>
      <c r="G22" s="68"/>
      <c r="H22" s="68"/>
      <c r="I22" s="68"/>
      <c r="J22" s="69"/>
    </row>
    <row r="23" spans="1:12" ht="15.75" x14ac:dyDescent="0.25">
      <c r="A23" s="62" t="s">
        <v>18</v>
      </c>
      <c r="B23" s="63"/>
      <c r="C23" s="63"/>
      <c r="D23" s="63"/>
      <c r="E23" s="63"/>
      <c r="F23" s="63"/>
      <c r="G23" s="63"/>
      <c r="H23" s="63"/>
      <c r="I23" s="63"/>
      <c r="J23" s="64"/>
      <c r="K23" s="1"/>
    </row>
    <row r="24" spans="1:12" ht="15" customHeight="1" x14ac:dyDescent="0.25">
      <c r="A24" s="70" t="s">
        <v>19</v>
      </c>
      <c r="B24" s="71"/>
      <c r="C24" s="72" t="s">
        <v>20</v>
      </c>
      <c r="D24" s="73"/>
      <c r="E24" s="73"/>
      <c r="F24" s="73" t="s">
        <v>21</v>
      </c>
      <c r="G24" s="73"/>
      <c r="H24" s="71"/>
      <c r="I24" s="72" t="s">
        <v>22</v>
      </c>
      <c r="J24" s="74"/>
    </row>
    <row r="25" spans="1:12" s="38" customFormat="1" x14ac:dyDescent="0.25">
      <c r="A25" s="109">
        <v>200000</v>
      </c>
      <c r="B25" s="110"/>
      <c r="C25" s="111">
        <v>200000</v>
      </c>
      <c r="D25" s="112"/>
      <c r="E25" s="113"/>
      <c r="F25" s="111">
        <v>0</v>
      </c>
      <c r="G25" s="112"/>
      <c r="H25" s="113"/>
      <c r="I25" s="114">
        <f>F25/C25</f>
        <v>0</v>
      </c>
      <c r="J25" s="115"/>
      <c r="K25" s="39"/>
    </row>
    <row r="26" spans="1:12" ht="15.75" x14ac:dyDescent="0.25">
      <c r="A26" s="62" t="s">
        <v>23</v>
      </c>
      <c r="B26" s="63"/>
      <c r="C26" s="63"/>
      <c r="D26" s="63"/>
      <c r="E26" s="63"/>
      <c r="F26" s="63"/>
      <c r="G26" s="63"/>
      <c r="H26" s="63"/>
      <c r="I26" s="63"/>
      <c r="J26" s="64"/>
      <c r="K26" s="1"/>
    </row>
    <row r="27" spans="1:12" ht="15" customHeight="1" x14ac:dyDescent="0.25">
      <c r="A27" s="5"/>
      <c r="B27"/>
      <c r="C27" s="80" t="s">
        <v>48</v>
      </c>
      <c r="D27" s="81"/>
      <c r="E27" s="80" t="s">
        <v>107</v>
      </c>
      <c r="F27" s="81"/>
      <c r="G27" s="80" t="s">
        <v>108</v>
      </c>
      <c r="H27" s="80"/>
      <c r="I27" s="80" t="s">
        <v>24</v>
      </c>
      <c r="J27" s="82"/>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72" x14ac:dyDescent="0.25">
      <c r="A29" s="13" t="s">
        <v>112</v>
      </c>
      <c r="B29" s="14" t="s">
        <v>83</v>
      </c>
      <c r="C29" s="34">
        <v>19</v>
      </c>
      <c r="D29" s="15">
        <v>150000</v>
      </c>
      <c r="E29" s="15">
        <v>8</v>
      </c>
      <c r="F29" s="15">
        <v>0</v>
      </c>
      <c r="G29" s="16">
        <v>3</v>
      </c>
      <c r="H29" s="15">
        <v>0</v>
      </c>
      <c r="I29" s="17">
        <f>+Tabla13459101112131415[[#This Row],[Física 
(E)]]/Tabla13459101112131415[[#This Row],[Física
(C)]]</f>
        <v>0.375</v>
      </c>
      <c r="J29" s="18" t="e">
        <f>+Tabla13459101112131415[[#This Row],[Financiera 
 (F)]]/Tabla13459101112131415[[#This Row],[Financiera
(D)]]</f>
        <v>#DIV/0!</v>
      </c>
      <c r="L29" s="36"/>
    </row>
    <row r="30" spans="1:12" x14ac:dyDescent="0.25">
      <c r="A30" s="19"/>
      <c r="B30" s="20"/>
      <c r="C30" s="21"/>
      <c r="D30" s="22"/>
      <c r="E30" s="22"/>
      <c r="F30" s="22"/>
      <c r="G30" s="23"/>
      <c r="H30" s="22"/>
      <c r="I30" s="17" t="e">
        <f>+Tabla13459101112131415[[#This Row],[Física 
(E)]]/Tabla13459101112131415[[#This Row],[Física
(C)]]</f>
        <v>#DIV/0!</v>
      </c>
      <c r="J30" s="18" t="e">
        <f>+Tabla13459101112131415[[#This Row],[Financiera 
 (F)]]/Tabla13459101112131415[[#This Row],[Financiera
(D)]]</f>
        <v>#DIV/0!</v>
      </c>
    </row>
    <row r="31" spans="1:12" ht="15.75" x14ac:dyDescent="0.25">
      <c r="A31" s="67" t="s">
        <v>27</v>
      </c>
      <c r="B31" s="68"/>
      <c r="C31" s="68"/>
      <c r="D31" s="68"/>
      <c r="E31" s="68"/>
      <c r="F31" s="68"/>
      <c r="G31" s="68"/>
      <c r="H31" s="68"/>
      <c r="I31" s="68"/>
      <c r="J31" s="69"/>
    </row>
    <row r="32" spans="1:12" ht="15.75" x14ac:dyDescent="0.25">
      <c r="A32" s="62" t="s">
        <v>28</v>
      </c>
      <c r="B32" s="63"/>
      <c r="C32" s="63"/>
      <c r="D32" s="63"/>
      <c r="E32" s="63"/>
      <c r="F32" s="63"/>
      <c r="G32" s="63"/>
      <c r="H32" s="63"/>
      <c r="I32" s="63"/>
      <c r="J32" s="64"/>
      <c r="K32" s="1"/>
    </row>
    <row r="33" spans="1:11" x14ac:dyDescent="0.25">
      <c r="A33" s="24" t="s">
        <v>29</v>
      </c>
      <c r="B33" s="65" t="s">
        <v>84</v>
      </c>
      <c r="C33" s="65"/>
      <c r="D33" s="65"/>
      <c r="E33" s="65"/>
      <c r="F33" s="65"/>
      <c r="G33" s="65"/>
      <c r="H33" s="65"/>
      <c r="I33" s="65"/>
      <c r="J33" s="66"/>
    </row>
    <row r="34" spans="1:11" ht="30" x14ac:dyDescent="0.25">
      <c r="A34" s="24" t="s">
        <v>30</v>
      </c>
      <c r="B34" s="65" t="s">
        <v>82</v>
      </c>
      <c r="C34" s="65"/>
      <c r="D34" s="65"/>
      <c r="E34" s="65"/>
      <c r="F34" s="65"/>
      <c r="G34" s="65"/>
      <c r="H34" s="65"/>
      <c r="I34" s="65"/>
      <c r="J34" s="66"/>
    </row>
    <row r="35" spans="1:11" ht="85.5" customHeight="1" x14ac:dyDescent="0.25">
      <c r="A35" s="24" t="s">
        <v>31</v>
      </c>
      <c r="B35" s="65" t="s">
        <v>125</v>
      </c>
      <c r="C35" s="65"/>
      <c r="D35" s="65"/>
      <c r="E35" s="65"/>
      <c r="F35" s="65"/>
      <c r="G35" s="65"/>
      <c r="H35" s="65"/>
      <c r="I35" s="65"/>
      <c r="J35" s="66"/>
    </row>
    <row r="36" spans="1:11" ht="65.25" customHeight="1" x14ac:dyDescent="0.25">
      <c r="A36" s="40" t="s">
        <v>32</v>
      </c>
      <c r="B36" s="107" t="s">
        <v>128</v>
      </c>
      <c r="C36" s="107"/>
      <c r="D36" s="107"/>
      <c r="E36" s="107"/>
      <c r="F36" s="107"/>
      <c r="G36" s="107"/>
      <c r="H36" s="107"/>
      <c r="I36" s="107"/>
      <c r="J36" s="108"/>
    </row>
    <row r="37" spans="1:11" ht="15.75" x14ac:dyDescent="0.25">
      <c r="A37" s="67" t="s">
        <v>33</v>
      </c>
      <c r="B37" s="68"/>
      <c r="C37" s="68"/>
      <c r="D37" s="68"/>
      <c r="E37" s="68"/>
      <c r="F37" s="68"/>
      <c r="G37" s="68"/>
      <c r="H37" s="68"/>
      <c r="I37" s="68"/>
      <c r="J37" s="69"/>
    </row>
    <row r="38" spans="1:11" ht="15.75" x14ac:dyDescent="0.25">
      <c r="A38" s="55" t="s">
        <v>34</v>
      </c>
      <c r="B38" s="56"/>
      <c r="C38" s="56"/>
      <c r="D38" s="56"/>
      <c r="E38" s="56"/>
      <c r="F38" s="56"/>
      <c r="G38" s="56"/>
      <c r="H38" s="56"/>
      <c r="I38" s="56"/>
      <c r="J38" s="57"/>
      <c r="K38" s="1"/>
    </row>
    <row r="39" spans="1:11" ht="27.75" customHeight="1" x14ac:dyDescent="0.25">
      <c r="A39" s="58"/>
      <c r="B39" s="59"/>
      <c r="C39" s="59"/>
      <c r="D39" s="59"/>
      <c r="E39" s="59"/>
      <c r="F39" s="59"/>
      <c r="G39" s="59"/>
      <c r="H39" s="59"/>
      <c r="I39" s="59"/>
      <c r="J39" s="60"/>
    </row>
    <row r="40" spans="1:11" ht="27.75" customHeight="1" x14ac:dyDescent="0.25">
      <c r="A40" s="30"/>
      <c r="B40" s="30"/>
      <c r="C40" s="30"/>
      <c r="D40" s="30"/>
      <c r="E40" s="30"/>
      <c r="F40" s="30"/>
      <c r="G40" s="30"/>
      <c r="H40" s="30"/>
      <c r="I40" s="30"/>
      <c r="J40" s="30"/>
    </row>
    <row r="41" spans="1:11" ht="30.75" customHeight="1" x14ac:dyDescent="0.25">
      <c r="A41" s="61" t="s">
        <v>41</v>
      </c>
      <c r="B41" s="61"/>
      <c r="C41" s="61"/>
      <c r="D41" s="61"/>
      <c r="E41" s="61"/>
      <c r="F41" s="61"/>
      <c r="G41" s="61"/>
      <c r="H41" s="61"/>
      <c r="I41" s="61"/>
      <c r="J41" s="61"/>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1:J41"/>
    <mergeCell ref="A32:J32"/>
    <mergeCell ref="B33:J33"/>
    <mergeCell ref="B34:J34"/>
    <mergeCell ref="B35:J35"/>
    <mergeCell ref="B36:J36"/>
    <mergeCell ref="A37:J37"/>
  </mergeCells>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E29:F30 F28"/>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5"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0"/>
  <sheetViews>
    <sheetView view="pageBreakPreview" topLeftCell="A20" zoomScaleNormal="100" zoomScaleSheetLayoutView="100" workbookViewId="0">
      <selection activeCell="B36" sqref="B36:J36"/>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89" t="s">
        <v>49</v>
      </c>
      <c r="C1" s="90"/>
      <c r="D1" s="90"/>
      <c r="E1" s="90"/>
      <c r="F1" s="90"/>
      <c r="G1" s="90"/>
      <c r="H1" s="90"/>
      <c r="I1" s="90"/>
      <c r="J1" s="91"/>
      <c r="K1" s="1"/>
    </row>
    <row r="2" spans="1:11" ht="21.75" thickBot="1" x14ac:dyDescent="0.3">
      <c r="A2" s="26"/>
      <c r="B2" s="92" t="s">
        <v>0</v>
      </c>
      <c r="C2" s="93"/>
      <c r="D2" s="92" t="s">
        <v>1</v>
      </c>
      <c r="E2" s="93"/>
      <c r="F2" s="93"/>
      <c r="G2" s="93"/>
      <c r="H2" s="94"/>
      <c r="I2" s="2" t="s">
        <v>2</v>
      </c>
      <c r="J2" s="3" t="s">
        <v>3</v>
      </c>
      <c r="K2" s="1"/>
    </row>
    <row r="3" spans="1:11" ht="21.75" thickBot="1" x14ac:dyDescent="0.3">
      <c r="A3" s="27"/>
      <c r="B3" s="95" t="s">
        <v>4</v>
      </c>
      <c r="C3" s="96"/>
      <c r="D3" s="95"/>
      <c r="E3" s="96"/>
      <c r="F3" s="96"/>
      <c r="G3" s="96"/>
      <c r="H3" s="97"/>
      <c r="I3" s="31"/>
      <c r="J3" s="32"/>
      <c r="K3" s="1"/>
    </row>
    <row r="4" spans="1:11" x14ac:dyDescent="0.25">
      <c r="A4" s="98"/>
      <c r="B4" s="99"/>
      <c r="C4" s="99"/>
      <c r="D4" s="100"/>
      <c r="E4" s="100"/>
      <c r="F4" s="100"/>
      <c r="G4" s="100"/>
      <c r="H4" s="100"/>
      <c r="I4" s="99"/>
      <c r="J4" s="101"/>
      <c r="K4" s="1"/>
    </row>
    <row r="5" spans="1:11" ht="3" customHeight="1" x14ac:dyDescent="0.25">
      <c r="A5" s="102"/>
      <c r="B5" s="103"/>
      <c r="C5" s="103"/>
      <c r="D5" s="103"/>
      <c r="E5" s="103"/>
      <c r="F5" s="103"/>
      <c r="G5" s="103"/>
      <c r="H5" s="103"/>
      <c r="I5" s="103"/>
      <c r="J5" s="104"/>
      <c r="K5" s="1"/>
    </row>
    <row r="6" spans="1:11" ht="15.75" x14ac:dyDescent="0.25">
      <c r="A6" s="67" t="s">
        <v>54</v>
      </c>
      <c r="B6" s="68"/>
      <c r="C6" s="68"/>
      <c r="D6" s="68"/>
      <c r="E6" s="68"/>
      <c r="F6" s="68"/>
      <c r="G6" s="68"/>
      <c r="H6" s="68"/>
      <c r="I6" s="68"/>
      <c r="J6" s="69"/>
      <c r="K6" s="1"/>
    </row>
    <row r="7" spans="1:11" ht="15.75" x14ac:dyDescent="0.25">
      <c r="A7" s="62" t="s">
        <v>5</v>
      </c>
      <c r="B7" s="63"/>
      <c r="C7" s="63"/>
      <c r="D7" s="63"/>
      <c r="E7" s="63"/>
      <c r="F7" s="63"/>
      <c r="G7" s="63"/>
      <c r="H7" s="63"/>
      <c r="I7" s="63"/>
      <c r="J7" s="64"/>
      <c r="K7" s="1"/>
    </row>
    <row r="8" spans="1:11" x14ac:dyDescent="0.25">
      <c r="A8" s="4" t="s">
        <v>6</v>
      </c>
      <c r="B8" s="86" t="s">
        <v>57</v>
      </c>
      <c r="C8" s="87"/>
      <c r="D8" s="87"/>
      <c r="E8" s="87"/>
      <c r="F8" s="87"/>
      <c r="G8" s="87"/>
      <c r="H8" s="87"/>
      <c r="I8" s="87"/>
      <c r="J8" s="88"/>
      <c r="K8" s="1"/>
    </row>
    <row r="9" spans="1:11" ht="15" customHeight="1" x14ac:dyDescent="0.25">
      <c r="A9" s="28" t="s">
        <v>35</v>
      </c>
      <c r="B9" s="86" t="s">
        <v>51</v>
      </c>
      <c r="C9" s="87"/>
      <c r="D9" s="87"/>
      <c r="E9" s="87"/>
      <c r="F9" s="87"/>
      <c r="G9" s="87"/>
      <c r="H9" s="87"/>
      <c r="I9" s="87"/>
      <c r="J9" s="88"/>
      <c r="K9" s="1"/>
    </row>
    <row r="10" spans="1:11" x14ac:dyDescent="0.25">
      <c r="A10" s="28" t="s">
        <v>36</v>
      </c>
      <c r="B10" s="86" t="s">
        <v>51</v>
      </c>
      <c r="C10" s="87"/>
      <c r="D10" s="87"/>
      <c r="E10" s="87"/>
      <c r="F10" s="87"/>
      <c r="G10" s="87"/>
      <c r="H10" s="87"/>
      <c r="I10" s="87"/>
      <c r="J10" s="88"/>
      <c r="K10" s="1"/>
    </row>
    <row r="11" spans="1:11" ht="40.5" customHeight="1" x14ac:dyDescent="0.25">
      <c r="A11" s="4" t="s">
        <v>7</v>
      </c>
      <c r="B11" s="116" t="s">
        <v>60</v>
      </c>
      <c r="C11" s="116"/>
      <c r="D11" s="116"/>
      <c r="E11" s="116"/>
      <c r="F11" s="116"/>
      <c r="G11" s="116"/>
      <c r="H11" s="116"/>
      <c r="I11" s="116"/>
      <c r="J11" s="117"/>
    </row>
    <row r="12" spans="1:11" ht="35.25" customHeight="1" x14ac:dyDescent="0.25">
      <c r="A12" s="4" t="s">
        <v>8</v>
      </c>
      <c r="B12" s="116" t="s">
        <v>50</v>
      </c>
      <c r="C12" s="116"/>
      <c r="D12" s="116"/>
      <c r="E12" s="116"/>
      <c r="F12" s="116"/>
      <c r="G12" s="116"/>
      <c r="H12" s="116"/>
      <c r="I12" s="116"/>
      <c r="J12" s="117"/>
    </row>
    <row r="13" spans="1:11" ht="15.75" x14ac:dyDescent="0.25">
      <c r="A13" s="67" t="s">
        <v>9</v>
      </c>
      <c r="B13" s="68"/>
      <c r="C13" s="68"/>
      <c r="D13" s="68"/>
      <c r="E13" s="68"/>
      <c r="F13" s="68"/>
      <c r="G13" s="68"/>
      <c r="H13" s="68"/>
      <c r="I13" s="68"/>
      <c r="J13" s="69"/>
    </row>
    <row r="14" spans="1:11" ht="27.75" customHeight="1" x14ac:dyDescent="0.25">
      <c r="A14" s="4" t="s">
        <v>10</v>
      </c>
      <c r="B14" s="29">
        <f>_xlfn.NUMBERVALUE(LEFT($B$16,1))</f>
        <v>3</v>
      </c>
      <c r="C14" s="84" t="str">
        <f>IFERROR(VLOOKUP(B14,'[1]Validacion datos'!A2:B5,2,FALSE),"")</f>
        <v>DESARROLLO PRODUCTIVO</v>
      </c>
      <c r="D14" s="84"/>
      <c r="E14" s="84"/>
      <c r="F14" s="84"/>
      <c r="G14" s="84"/>
      <c r="H14" s="84"/>
      <c r="I14" s="84"/>
      <c r="J14" s="84"/>
    </row>
    <row r="15" spans="1:11" ht="26.25" customHeight="1" x14ac:dyDescent="0.25">
      <c r="A15" s="4" t="s">
        <v>11</v>
      </c>
      <c r="B15" s="7">
        <f>_xlfn.NUMBERVALUE(LEFT(B16,3))</f>
        <v>3.3</v>
      </c>
      <c r="C15" s="84" t="str">
        <f>IFERROR(VLOOKUP(B15,'[1]Validacion datos'!A8:B26,2,FALSE),"")</f>
        <v>Competitividad e innovavión en un ambiente favorable a la cooperación y la responsabilidad social</v>
      </c>
      <c r="D15" s="84"/>
      <c r="E15" s="84"/>
      <c r="F15" s="84"/>
      <c r="G15" s="84"/>
      <c r="H15" s="84"/>
      <c r="I15" s="84"/>
      <c r="J15" s="84"/>
    </row>
    <row r="16" spans="1:11" ht="31.5" customHeight="1" x14ac:dyDescent="0.25">
      <c r="A16" s="4" t="s">
        <v>12</v>
      </c>
      <c r="B16" s="8" t="s">
        <v>102</v>
      </c>
      <c r="C16" s="85"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5"/>
      <c r="E16" s="85"/>
      <c r="F16" s="85"/>
      <c r="G16" s="85"/>
      <c r="H16" s="85"/>
      <c r="I16" s="85"/>
      <c r="J16" s="85"/>
    </row>
    <row r="17" spans="1:12" ht="15.75" x14ac:dyDescent="0.25">
      <c r="A17" s="67" t="s">
        <v>13</v>
      </c>
      <c r="B17" s="68"/>
      <c r="C17" s="68"/>
      <c r="D17" s="68"/>
      <c r="E17" s="68"/>
      <c r="F17" s="68"/>
      <c r="G17" s="68"/>
      <c r="H17" s="68"/>
      <c r="I17" s="68"/>
      <c r="J17" s="69"/>
    </row>
    <row r="18" spans="1:12" ht="29.25" customHeight="1" x14ac:dyDescent="0.25">
      <c r="A18" s="4" t="s">
        <v>14</v>
      </c>
      <c r="B18" s="65" t="s">
        <v>94</v>
      </c>
      <c r="C18" s="65"/>
      <c r="D18" s="65"/>
      <c r="E18" s="65"/>
      <c r="F18" s="65"/>
      <c r="G18" s="65"/>
      <c r="H18" s="65"/>
      <c r="I18" s="65"/>
      <c r="J18" s="66"/>
    </row>
    <row r="19" spans="1:12" ht="76.5" customHeight="1" x14ac:dyDescent="0.25">
      <c r="A19" s="9" t="s">
        <v>15</v>
      </c>
      <c r="B19" s="65" t="s">
        <v>104</v>
      </c>
      <c r="C19" s="65"/>
      <c r="D19" s="65"/>
      <c r="E19" s="65"/>
      <c r="F19" s="65"/>
      <c r="G19" s="65"/>
      <c r="H19" s="65"/>
      <c r="I19" s="65"/>
      <c r="J19" s="66"/>
    </row>
    <row r="20" spans="1:12" ht="34.5" customHeight="1" x14ac:dyDescent="0.25">
      <c r="A20" s="9" t="s">
        <v>16</v>
      </c>
      <c r="B20" s="65" t="s">
        <v>92</v>
      </c>
      <c r="C20" s="65"/>
      <c r="D20" s="65"/>
      <c r="E20" s="65"/>
      <c r="F20" s="65"/>
      <c r="G20" s="65"/>
      <c r="H20" s="65"/>
      <c r="I20" s="65"/>
      <c r="J20" s="66"/>
    </row>
    <row r="21" spans="1:12" ht="35.25" customHeight="1" x14ac:dyDescent="0.25">
      <c r="A21" s="9" t="s">
        <v>37</v>
      </c>
      <c r="B21" s="118" t="s">
        <v>56</v>
      </c>
      <c r="C21" s="65"/>
      <c r="D21" s="65"/>
      <c r="E21" s="65"/>
      <c r="F21" s="65"/>
      <c r="G21" s="65"/>
      <c r="H21" s="65"/>
      <c r="I21" s="65"/>
      <c r="J21" s="66"/>
      <c r="K21" s="1"/>
    </row>
    <row r="22" spans="1:12" ht="15.75" x14ac:dyDescent="0.25">
      <c r="A22" s="67" t="s">
        <v>17</v>
      </c>
      <c r="B22" s="68"/>
      <c r="C22" s="68"/>
      <c r="D22" s="68"/>
      <c r="E22" s="68"/>
      <c r="F22" s="68"/>
      <c r="G22" s="68"/>
      <c r="H22" s="68"/>
      <c r="I22" s="68"/>
      <c r="J22" s="69"/>
    </row>
    <row r="23" spans="1:12" ht="15.75" x14ac:dyDescent="0.25">
      <c r="A23" s="62" t="s">
        <v>18</v>
      </c>
      <c r="B23" s="63"/>
      <c r="C23" s="63"/>
      <c r="D23" s="63"/>
      <c r="E23" s="63"/>
      <c r="F23" s="63"/>
      <c r="G23" s="63"/>
      <c r="H23" s="63"/>
      <c r="I23" s="63"/>
      <c r="J23" s="64"/>
      <c r="K23" s="1"/>
    </row>
    <row r="24" spans="1:12" ht="15" customHeight="1" x14ac:dyDescent="0.25">
      <c r="A24" s="70" t="s">
        <v>19</v>
      </c>
      <c r="B24" s="71"/>
      <c r="C24" s="72" t="s">
        <v>20</v>
      </c>
      <c r="D24" s="73"/>
      <c r="E24" s="73"/>
      <c r="F24" s="73" t="s">
        <v>21</v>
      </c>
      <c r="G24" s="73"/>
      <c r="H24" s="71"/>
      <c r="I24" s="72" t="s">
        <v>22</v>
      </c>
      <c r="J24" s="74"/>
    </row>
    <row r="25" spans="1:12" s="38" customFormat="1" x14ac:dyDescent="0.25">
      <c r="A25" s="109">
        <v>200000</v>
      </c>
      <c r="B25" s="110"/>
      <c r="C25" s="111">
        <v>500200000</v>
      </c>
      <c r="D25" s="112"/>
      <c r="E25" s="113"/>
      <c r="F25" s="111">
        <v>6300</v>
      </c>
      <c r="G25" s="112"/>
      <c r="H25" s="113"/>
      <c r="I25" s="114">
        <f>F25/C25</f>
        <v>1.2594962015193923E-5</v>
      </c>
      <c r="J25" s="115"/>
      <c r="K25" s="39"/>
    </row>
    <row r="26" spans="1:12" ht="15.75" x14ac:dyDescent="0.25">
      <c r="A26" s="62" t="s">
        <v>23</v>
      </c>
      <c r="B26" s="63"/>
      <c r="C26" s="63"/>
      <c r="D26" s="63"/>
      <c r="E26" s="63"/>
      <c r="F26" s="63"/>
      <c r="G26" s="63"/>
      <c r="H26" s="63"/>
      <c r="I26" s="63"/>
      <c r="J26" s="64"/>
      <c r="K26" s="1"/>
    </row>
    <row r="27" spans="1:12" ht="15" customHeight="1" x14ac:dyDescent="0.25">
      <c r="A27" s="5"/>
      <c r="B27"/>
      <c r="C27" s="80" t="s">
        <v>48</v>
      </c>
      <c r="D27" s="81"/>
      <c r="E27" s="80" t="s">
        <v>107</v>
      </c>
      <c r="F27" s="81"/>
      <c r="G27" s="80" t="s">
        <v>108</v>
      </c>
      <c r="H27" s="80"/>
      <c r="I27" s="80" t="s">
        <v>24</v>
      </c>
      <c r="J27" s="82"/>
    </row>
    <row r="28" spans="1:12" ht="38.25" x14ac:dyDescent="0.25">
      <c r="A28" s="10" t="s">
        <v>25</v>
      </c>
      <c r="B28" s="11" t="s">
        <v>26</v>
      </c>
      <c r="C28" s="11" t="s">
        <v>38</v>
      </c>
      <c r="D28" s="11" t="s">
        <v>39</v>
      </c>
      <c r="E28" s="11" t="s">
        <v>42</v>
      </c>
      <c r="F28" s="11" t="s">
        <v>43</v>
      </c>
      <c r="G28" s="11" t="s">
        <v>44</v>
      </c>
      <c r="H28" s="11" t="s">
        <v>45</v>
      </c>
      <c r="I28" s="11" t="s">
        <v>46</v>
      </c>
      <c r="J28" s="12" t="s">
        <v>47</v>
      </c>
    </row>
    <row r="29" spans="1:12" s="53" customFormat="1" ht="96" x14ac:dyDescent="0.25">
      <c r="A29" s="49" t="s">
        <v>113</v>
      </c>
      <c r="B29" s="50" t="s">
        <v>85</v>
      </c>
      <c r="C29" s="45">
        <v>10</v>
      </c>
      <c r="D29" s="46">
        <v>500100000</v>
      </c>
      <c r="E29" s="46">
        <v>5</v>
      </c>
      <c r="F29" s="46">
        <v>500000000</v>
      </c>
      <c r="G29" s="16">
        <v>2</v>
      </c>
      <c r="H29" s="46">
        <v>500000000</v>
      </c>
      <c r="I29" s="47">
        <f>+Tabla1345910111213141516[[#This Row],[Física 
(E)]]/Tabla1345910111213141516[[#This Row],[Física
(C)]]</f>
        <v>0.4</v>
      </c>
      <c r="J29" s="48">
        <f>+Tabla1345910111213141516[[#This Row],[Financiera 
 (F)]]/Tabla1345910111213141516[[#This Row],[Financiera
(D)]]</f>
        <v>1</v>
      </c>
      <c r="K29" s="51"/>
      <c r="L29" s="52"/>
    </row>
    <row r="30" spans="1:12" x14ac:dyDescent="0.25">
      <c r="A30" s="19"/>
      <c r="B30" s="20"/>
      <c r="C30" s="21"/>
      <c r="D30" s="22"/>
      <c r="E30" s="22"/>
      <c r="F30" s="22"/>
      <c r="G30" s="23"/>
      <c r="H30" s="22"/>
      <c r="I30" s="17" t="e">
        <f>+Tabla1345910111213141516[[#This Row],[Física 
(E)]]/Tabla1345910111213141516[[#This Row],[Física
(C)]]</f>
        <v>#DIV/0!</v>
      </c>
      <c r="J30" s="18" t="e">
        <f>+Tabla1345910111213141516[[#This Row],[Financiera 
 (F)]]/Tabla1345910111213141516[[#This Row],[Financiera
(D)]]</f>
        <v>#DIV/0!</v>
      </c>
    </row>
    <row r="31" spans="1:12" ht="15.75" x14ac:dyDescent="0.25">
      <c r="A31" s="67" t="s">
        <v>27</v>
      </c>
      <c r="B31" s="68"/>
      <c r="C31" s="68"/>
      <c r="D31" s="68"/>
      <c r="E31" s="68"/>
      <c r="F31" s="68"/>
      <c r="G31" s="68"/>
      <c r="H31" s="68"/>
      <c r="I31" s="68"/>
      <c r="J31" s="69"/>
    </row>
    <row r="32" spans="1:12" ht="15.75" x14ac:dyDescent="0.25">
      <c r="A32" s="62" t="s">
        <v>28</v>
      </c>
      <c r="B32" s="63"/>
      <c r="C32" s="63"/>
      <c r="D32" s="63"/>
      <c r="E32" s="63"/>
      <c r="F32" s="63"/>
      <c r="G32" s="63"/>
      <c r="H32" s="63"/>
      <c r="I32" s="63"/>
      <c r="J32" s="64"/>
      <c r="K32" s="1"/>
    </row>
    <row r="33" spans="1:11" x14ac:dyDescent="0.25">
      <c r="A33" s="24" t="s">
        <v>29</v>
      </c>
      <c r="B33" s="65" t="s">
        <v>86</v>
      </c>
      <c r="C33" s="65"/>
      <c r="D33" s="65"/>
      <c r="E33" s="65"/>
      <c r="F33" s="65"/>
      <c r="G33" s="65"/>
      <c r="H33" s="65"/>
      <c r="I33" s="65"/>
      <c r="J33" s="66"/>
    </row>
    <row r="34" spans="1:11" ht="30" x14ac:dyDescent="0.25">
      <c r="A34" s="24" t="s">
        <v>30</v>
      </c>
      <c r="B34" s="65" t="s">
        <v>87</v>
      </c>
      <c r="C34" s="65"/>
      <c r="D34" s="65"/>
      <c r="E34" s="65"/>
      <c r="F34" s="65"/>
      <c r="G34" s="65"/>
      <c r="H34" s="65"/>
      <c r="I34" s="65"/>
      <c r="J34" s="66"/>
    </row>
    <row r="35" spans="1:11" ht="85.5" customHeight="1" x14ac:dyDescent="0.25">
      <c r="A35" s="24" t="s">
        <v>31</v>
      </c>
      <c r="B35" s="65" t="s">
        <v>135</v>
      </c>
      <c r="C35" s="65"/>
      <c r="D35" s="65"/>
      <c r="E35" s="65"/>
      <c r="F35" s="65"/>
      <c r="G35" s="65"/>
      <c r="H35" s="65"/>
      <c r="I35" s="65"/>
      <c r="J35" s="66"/>
    </row>
    <row r="36" spans="1:11" ht="46.5" customHeight="1" x14ac:dyDescent="0.25">
      <c r="A36" s="40" t="s">
        <v>32</v>
      </c>
      <c r="B36" s="107"/>
      <c r="C36" s="107"/>
      <c r="D36" s="107"/>
      <c r="E36" s="107"/>
      <c r="F36" s="107"/>
      <c r="G36" s="107"/>
      <c r="H36" s="107"/>
      <c r="I36" s="107"/>
      <c r="J36" s="108"/>
    </row>
    <row r="37" spans="1:11" ht="15.75" x14ac:dyDescent="0.25">
      <c r="A37" s="67" t="s">
        <v>33</v>
      </c>
      <c r="B37" s="68"/>
      <c r="C37" s="68"/>
      <c r="D37" s="68"/>
      <c r="E37" s="68"/>
      <c r="F37" s="68"/>
      <c r="G37" s="68"/>
      <c r="H37" s="68"/>
      <c r="I37" s="68"/>
      <c r="J37" s="69"/>
    </row>
    <row r="38" spans="1:11" ht="15.75" x14ac:dyDescent="0.25">
      <c r="A38" s="55" t="s">
        <v>34</v>
      </c>
      <c r="B38" s="56"/>
      <c r="C38" s="56"/>
      <c r="D38" s="56"/>
      <c r="E38" s="56"/>
      <c r="F38" s="56"/>
      <c r="G38" s="56"/>
      <c r="H38" s="56"/>
      <c r="I38" s="56"/>
      <c r="J38" s="57"/>
      <c r="K38" s="1"/>
    </row>
    <row r="39" spans="1:11" ht="27.75" customHeight="1" x14ac:dyDescent="0.25">
      <c r="A39" s="58"/>
      <c r="B39" s="59"/>
      <c r="C39" s="59"/>
      <c r="D39" s="59"/>
      <c r="E39" s="59"/>
      <c r="F39" s="59"/>
      <c r="G39" s="59"/>
      <c r="H39" s="59"/>
      <c r="I39" s="59"/>
      <c r="J39" s="60"/>
    </row>
    <row r="40" spans="1:11" ht="30.75" customHeight="1" x14ac:dyDescent="0.25">
      <c r="A40" s="61" t="s">
        <v>41</v>
      </c>
      <c r="B40" s="61"/>
      <c r="C40" s="61"/>
      <c r="D40" s="61"/>
      <c r="E40" s="61"/>
      <c r="F40" s="61"/>
      <c r="G40" s="61"/>
      <c r="H40" s="61"/>
      <c r="I40" s="61"/>
      <c r="J40" s="61"/>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0:J40"/>
    <mergeCell ref="A32:J32"/>
    <mergeCell ref="B33:J33"/>
    <mergeCell ref="B34:J34"/>
    <mergeCell ref="B35:J35"/>
    <mergeCell ref="B36:J36"/>
    <mergeCell ref="A37:J37"/>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39"/>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5"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0"/>
  <sheetViews>
    <sheetView view="pageBreakPreview" topLeftCell="A27" zoomScaleNormal="100" zoomScaleSheetLayoutView="100" workbookViewId="0">
      <selection activeCell="B1" sqref="B1:J1"/>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89" t="s">
        <v>49</v>
      </c>
      <c r="C1" s="90"/>
      <c r="D1" s="90"/>
      <c r="E1" s="90"/>
      <c r="F1" s="90"/>
      <c r="G1" s="90"/>
      <c r="H1" s="90"/>
      <c r="I1" s="90"/>
      <c r="J1" s="91"/>
      <c r="K1" s="1"/>
    </row>
    <row r="2" spans="1:11" ht="21.75" thickBot="1" x14ac:dyDescent="0.3">
      <c r="A2" s="26"/>
      <c r="B2" s="92" t="s">
        <v>0</v>
      </c>
      <c r="C2" s="93"/>
      <c r="D2" s="92" t="s">
        <v>1</v>
      </c>
      <c r="E2" s="93"/>
      <c r="F2" s="93"/>
      <c r="G2" s="93"/>
      <c r="H2" s="94"/>
      <c r="I2" s="2" t="s">
        <v>2</v>
      </c>
      <c r="J2" s="3" t="s">
        <v>3</v>
      </c>
      <c r="K2" s="1"/>
    </row>
    <row r="3" spans="1:11" ht="21.75" thickBot="1" x14ac:dyDescent="0.3">
      <c r="A3" s="27"/>
      <c r="B3" s="95" t="s">
        <v>4</v>
      </c>
      <c r="C3" s="96"/>
      <c r="D3" s="95"/>
      <c r="E3" s="96"/>
      <c r="F3" s="96"/>
      <c r="G3" s="96"/>
      <c r="H3" s="97"/>
      <c r="I3" s="31"/>
      <c r="J3" s="32"/>
      <c r="K3" s="1"/>
    </row>
    <row r="4" spans="1:11" x14ac:dyDescent="0.25">
      <c r="A4" s="98"/>
      <c r="B4" s="99"/>
      <c r="C4" s="99"/>
      <c r="D4" s="100"/>
      <c r="E4" s="100"/>
      <c r="F4" s="100"/>
      <c r="G4" s="100"/>
      <c r="H4" s="100"/>
      <c r="I4" s="99"/>
      <c r="J4" s="101"/>
      <c r="K4" s="1"/>
    </row>
    <row r="5" spans="1:11" ht="3" customHeight="1" x14ac:dyDescent="0.25">
      <c r="A5" s="102"/>
      <c r="B5" s="103"/>
      <c r="C5" s="103"/>
      <c r="D5" s="103"/>
      <c r="E5" s="103"/>
      <c r="F5" s="103"/>
      <c r="G5" s="103"/>
      <c r="H5" s="103"/>
      <c r="I5" s="103"/>
      <c r="J5" s="104"/>
      <c r="K5" s="1"/>
    </row>
    <row r="6" spans="1:11" ht="15.75" x14ac:dyDescent="0.25">
      <c r="A6" s="67" t="s">
        <v>54</v>
      </c>
      <c r="B6" s="68"/>
      <c r="C6" s="68"/>
      <c r="D6" s="68"/>
      <c r="E6" s="68"/>
      <c r="F6" s="68"/>
      <c r="G6" s="68"/>
      <c r="H6" s="68"/>
      <c r="I6" s="68"/>
      <c r="J6" s="69"/>
      <c r="K6" s="1"/>
    </row>
    <row r="7" spans="1:11" ht="15.75" x14ac:dyDescent="0.25">
      <c r="A7" s="62" t="s">
        <v>5</v>
      </c>
      <c r="B7" s="63"/>
      <c r="C7" s="63"/>
      <c r="D7" s="63"/>
      <c r="E7" s="63"/>
      <c r="F7" s="63"/>
      <c r="G7" s="63"/>
      <c r="H7" s="63"/>
      <c r="I7" s="63"/>
      <c r="J7" s="64"/>
      <c r="K7" s="1"/>
    </row>
    <row r="8" spans="1:11" x14ac:dyDescent="0.25">
      <c r="A8" s="4" t="s">
        <v>6</v>
      </c>
      <c r="B8" s="86" t="s">
        <v>57</v>
      </c>
      <c r="C8" s="87"/>
      <c r="D8" s="87"/>
      <c r="E8" s="87"/>
      <c r="F8" s="87"/>
      <c r="G8" s="87"/>
      <c r="H8" s="87"/>
      <c r="I8" s="87"/>
      <c r="J8" s="88"/>
      <c r="K8" s="1"/>
    </row>
    <row r="9" spans="1:11" ht="15" customHeight="1" x14ac:dyDescent="0.25">
      <c r="A9" s="28" t="s">
        <v>35</v>
      </c>
      <c r="B9" s="86" t="s">
        <v>51</v>
      </c>
      <c r="C9" s="87"/>
      <c r="D9" s="87"/>
      <c r="E9" s="87"/>
      <c r="F9" s="87"/>
      <c r="G9" s="87"/>
      <c r="H9" s="87"/>
      <c r="I9" s="87"/>
      <c r="J9" s="88"/>
      <c r="K9" s="1"/>
    </row>
    <row r="10" spans="1:11" x14ac:dyDescent="0.25">
      <c r="A10" s="28" t="s">
        <v>36</v>
      </c>
      <c r="B10" s="86" t="s">
        <v>51</v>
      </c>
      <c r="C10" s="87"/>
      <c r="D10" s="87"/>
      <c r="E10" s="87"/>
      <c r="F10" s="87"/>
      <c r="G10" s="87"/>
      <c r="H10" s="87"/>
      <c r="I10" s="87"/>
      <c r="J10" s="88"/>
      <c r="K10" s="1"/>
    </row>
    <row r="11" spans="1:11" ht="40.5" customHeight="1" x14ac:dyDescent="0.25">
      <c r="A11" s="4" t="s">
        <v>7</v>
      </c>
      <c r="B11" s="116" t="s">
        <v>60</v>
      </c>
      <c r="C11" s="116"/>
      <c r="D11" s="116"/>
      <c r="E11" s="116"/>
      <c r="F11" s="116"/>
      <c r="G11" s="116"/>
      <c r="H11" s="116"/>
      <c r="I11" s="116"/>
      <c r="J11" s="117"/>
    </row>
    <row r="12" spans="1:11" ht="35.25" customHeight="1" x14ac:dyDescent="0.25">
      <c r="A12" s="4" t="s">
        <v>8</v>
      </c>
      <c r="B12" s="116" t="s">
        <v>50</v>
      </c>
      <c r="C12" s="116"/>
      <c r="D12" s="116"/>
      <c r="E12" s="116"/>
      <c r="F12" s="116"/>
      <c r="G12" s="116"/>
      <c r="H12" s="116"/>
      <c r="I12" s="116"/>
      <c r="J12" s="117"/>
    </row>
    <row r="13" spans="1:11" ht="15.75" x14ac:dyDescent="0.25">
      <c r="A13" s="67" t="s">
        <v>9</v>
      </c>
      <c r="B13" s="68"/>
      <c r="C13" s="68"/>
      <c r="D13" s="68"/>
      <c r="E13" s="68"/>
      <c r="F13" s="68"/>
      <c r="G13" s="68"/>
      <c r="H13" s="68"/>
      <c r="I13" s="68"/>
      <c r="J13" s="69"/>
    </row>
    <row r="14" spans="1:11" ht="27.75" customHeight="1" x14ac:dyDescent="0.25">
      <c r="A14" s="4" t="s">
        <v>10</v>
      </c>
      <c r="B14" s="29">
        <f>_xlfn.NUMBERVALUE(LEFT($B$16,1))</f>
        <v>3</v>
      </c>
      <c r="C14" s="84" t="str">
        <f>IFERROR(VLOOKUP(B14,'[1]Validacion datos'!A2:B5,2,FALSE),"")</f>
        <v>DESARROLLO PRODUCTIVO</v>
      </c>
      <c r="D14" s="84"/>
      <c r="E14" s="84"/>
      <c r="F14" s="84"/>
      <c r="G14" s="84"/>
      <c r="H14" s="84"/>
      <c r="I14" s="84"/>
      <c r="J14" s="84"/>
    </row>
    <row r="15" spans="1:11" ht="26.25" customHeight="1" x14ac:dyDescent="0.25">
      <c r="A15" s="4" t="s">
        <v>11</v>
      </c>
      <c r="B15" s="7">
        <f>_xlfn.NUMBERVALUE(LEFT(B16,3))</f>
        <v>3.3</v>
      </c>
      <c r="C15" s="84" t="str">
        <f>IFERROR(VLOOKUP(B15,'[1]Validacion datos'!A8:B26,2,FALSE),"")</f>
        <v>Competitividad e innovavión en un ambiente favorable a la cooperación y la responsabilidad social</v>
      </c>
      <c r="D15" s="84"/>
      <c r="E15" s="84"/>
      <c r="F15" s="84"/>
      <c r="G15" s="84"/>
      <c r="H15" s="84"/>
      <c r="I15" s="84"/>
      <c r="J15" s="84"/>
    </row>
    <row r="16" spans="1:11" ht="36" customHeight="1" x14ac:dyDescent="0.25">
      <c r="A16" s="4" t="s">
        <v>12</v>
      </c>
      <c r="B16" s="8" t="s">
        <v>102</v>
      </c>
      <c r="C16" s="85"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5"/>
      <c r="E16" s="85"/>
      <c r="F16" s="85"/>
      <c r="G16" s="85"/>
      <c r="H16" s="85"/>
      <c r="I16" s="85"/>
      <c r="J16" s="85"/>
    </row>
    <row r="17" spans="1:12" ht="15.75" x14ac:dyDescent="0.25">
      <c r="A17" s="67" t="s">
        <v>13</v>
      </c>
      <c r="B17" s="68"/>
      <c r="C17" s="68"/>
      <c r="D17" s="68"/>
      <c r="E17" s="68"/>
      <c r="F17" s="68"/>
      <c r="G17" s="68"/>
      <c r="H17" s="68"/>
      <c r="I17" s="68"/>
      <c r="J17" s="69"/>
    </row>
    <row r="18" spans="1:12" ht="29.25" customHeight="1" x14ac:dyDescent="0.25">
      <c r="A18" s="4" t="s">
        <v>14</v>
      </c>
      <c r="B18" s="65" t="s">
        <v>94</v>
      </c>
      <c r="C18" s="65"/>
      <c r="D18" s="65"/>
      <c r="E18" s="65"/>
      <c r="F18" s="65"/>
      <c r="G18" s="65"/>
      <c r="H18" s="65"/>
      <c r="I18" s="65"/>
      <c r="J18" s="66"/>
    </row>
    <row r="19" spans="1:12" ht="76.5" customHeight="1" x14ac:dyDescent="0.25">
      <c r="A19" s="9" t="s">
        <v>15</v>
      </c>
      <c r="B19" s="65" t="s">
        <v>104</v>
      </c>
      <c r="C19" s="65"/>
      <c r="D19" s="65"/>
      <c r="E19" s="65"/>
      <c r="F19" s="65"/>
      <c r="G19" s="65"/>
      <c r="H19" s="65"/>
      <c r="I19" s="65"/>
      <c r="J19" s="66"/>
    </row>
    <row r="20" spans="1:12" ht="34.5" customHeight="1" x14ac:dyDescent="0.25">
      <c r="A20" s="9" t="s">
        <v>16</v>
      </c>
      <c r="B20" s="65" t="s">
        <v>92</v>
      </c>
      <c r="C20" s="65"/>
      <c r="D20" s="65"/>
      <c r="E20" s="65"/>
      <c r="F20" s="65"/>
      <c r="G20" s="65"/>
      <c r="H20" s="65"/>
      <c r="I20" s="65"/>
      <c r="J20" s="66"/>
    </row>
    <row r="21" spans="1:12" ht="35.25" customHeight="1" x14ac:dyDescent="0.25">
      <c r="A21" s="9" t="s">
        <v>37</v>
      </c>
      <c r="B21" s="118" t="s">
        <v>56</v>
      </c>
      <c r="C21" s="65"/>
      <c r="D21" s="65"/>
      <c r="E21" s="65"/>
      <c r="F21" s="65"/>
      <c r="G21" s="65"/>
      <c r="H21" s="65"/>
      <c r="I21" s="65"/>
      <c r="J21" s="66"/>
      <c r="K21" s="1"/>
    </row>
    <row r="22" spans="1:12" ht="15.75" x14ac:dyDescent="0.25">
      <c r="A22" s="67" t="s">
        <v>17</v>
      </c>
      <c r="B22" s="68"/>
      <c r="C22" s="68"/>
      <c r="D22" s="68"/>
      <c r="E22" s="68"/>
      <c r="F22" s="68"/>
      <c r="G22" s="68"/>
      <c r="H22" s="68"/>
      <c r="I22" s="68"/>
      <c r="J22" s="69"/>
    </row>
    <row r="23" spans="1:12" ht="15.75" x14ac:dyDescent="0.25">
      <c r="A23" s="62" t="s">
        <v>18</v>
      </c>
      <c r="B23" s="63"/>
      <c r="C23" s="63"/>
      <c r="D23" s="63"/>
      <c r="E23" s="63"/>
      <c r="F23" s="63"/>
      <c r="G23" s="63"/>
      <c r="H23" s="63"/>
      <c r="I23" s="63"/>
      <c r="J23" s="64"/>
      <c r="K23" s="1"/>
    </row>
    <row r="24" spans="1:12" ht="15" customHeight="1" x14ac:dyDescent="0.25">
      <c r="A24" s="70" t="s">
        <v>19</v>
      </c>
      <c r="B24" s="71"/>
      <c r="C24" s="72" t="s">
        <v>20</v>
      </c>
      <c r="D24" s="73"/>
      <c r="E24" s="73"/>
      <c r="F24" s="73" t="s">
        <v>21</v>
      </c>
      <c r="G24" s="73"/>
      <c r="H24" s="71"/>
      <c r="I24" s="72" t="s">
        <v>22</v>
      </c>
      <c r="J24" s="74"/>
    </row>
    <row r="25" spans="1:12" s="41" customFormat="1" x14ac:dyDescent="0.25">
      <c r="A25" s="109">
        <v>200000</v>
      </c>
      <c r="B25" s="110"/>
      <c r="C25" s="111">
        <v>200000</v>
      </c>
      <c r="D25" s="112"/>
      <c r="E25" s="113"/>
      <c r="F25" s="111">
        <v>154582.5</v>
      </c>
      <c r="G25" s="112"/>
      <c r="H25" s="113"/>
      <c r="I25" s="114">
        <f>F25/C25</f>
        <v>0.7729125</v>
      </c>
      <c r="J25" s="115"/>
      <c r="K25" s="35"/>
    </row>
    <row r="26" spans="1:12" ht="15.75" x14ac:dyDescent="0.25">
      <c r="A26" s="62" t="s">
        <v>23</v>
      </c>
      <c r="B26" s="63"/>
      <c r="C26" s="63"/>
      <c r="D26" s="63"/>
      <c r="E26" s="63"/>
      <c r="F26" s="63"/>
      <c r="G26" s="63"/>
      <c r="H26" s="63"/>
      <c r="I26" s="63"/>
      <c r="J26" s="64"/>
      <c r="K26" s="1"/>
    </row>
    <row r="27" spans="1:12" ht="15" customHeight="1" x14ac:dyDescent="0.25">
      <c r="A27" s="5"/>
      <c r="B27"/>
      <c r="C27" s="80" t="s">
        <v>48</v>
      </c>
      <c r="D27" s="81"/>
      <c r="E27" s="80" t="s">
        <v>107</v>
      </c>
      <c r="F27" s="81"/>
      <c r="G27" s="80" t="s">
        <v>108</v>
      </c>
      <c r="H27" s="80"/>
      <c r="I27" s="80" t="s">
        <v>24</v>
      </c>
      <c r="J27" s="82"/>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96" x14ac:dyDescent="0.25">
      <c r="A29" s="13" t="s">
        <v>114</v>
      </c>
      <c r="B29" s="14" t="s">
        <v>101</v>
      </c>
      <c r="C29" s="34">
        <v>16</v>
      </c>
      <c r="D29" s="15">
        <v>200000</v>
      </c>
      <c r="E29" s="15">
        <v>5</v>
      </c>
      <c r="F29" s="15">
        <v>50000</v>
      </c>
      <c r="G29" s="16">
        <v>4</v>
      </c>
      <c r="H29" s="15">
        <v>42382.5</v>
      </c>
      <c r="I29" s="17">
        <f>+Tabla134591011121314151617[[#This Row],[Física 
(E)]]/Tabla134591011121314151617[[#This Row],[Física
(C)]]</f>
        <v>0.8</v>
      </c>
      <c r="J29" s="18">
        <f>+Tabla134591011121314151617[[#This Row],[Financiera 
 (F)]]/Tabla134591011121314151617[[#This Row],[Financiera
(D)]]</f>
        <v>0.84765000000000001</v>
      </c>
      <c r="L29" s="36"/>
    </row>
    <row r="30" spans="1:12" x14ac:dyDescent="0.25">
      <c r="A30" s="19"/>
      <c r="B30" s="20"/>
      <c r="C30" s="21"/>
      <c r="D30" s="22"/>
      <c r="E30" s="22"/>
      <c r="F30" s="22"/>
      <c r="G30" s="23"/>
      <c r="H30" s="22"/>
      <c r="I30" s="17" t="e">
        <f>+Tabla134591011121314151617[[#This Row],[Física 
(E)]]/Tabla134591011121314151617[[#This Row],[Física
(C)]]</f>
        <v>#DIV/0!</v>
      </c>
      <c r="J30" s="18" t="e">
        <f>+Tabla134591011121314151617[[#This Row],[Financiera 
 (F)]]/Tabla134591011121314151617[[#This Row],[Financiera
(D)]]</f>
        <v>#DIV/0!</v>
      </c>
    </row>
    <row r="31" spans="1:12" ht="15.75" x14ac:dyDescent="0.25">
      <c r="A31" s="67" t="s">
        <v>27</v>
      </c>
      <c r="B31" s="68"/>
      <c r="C31" s="68"/>
      <c r="D31" s="68"/>
      <c r="E31" s="68"/>
      <c r="F31" s="68"/>
      <c r="G31" s="68"/>
      <c r="H31" s="68"/>
      <c r="I31" s="68"/>
      <c r="J31" s="69"/>
    </row>
    <row r="32" spans="1:12" ht="15.75" x14ac:dyDescent="0.25">
      <c r="A32" s="62" t="s">
        <v>28</v>
      </c>
      <c r="B32" s="63"/>
      <c r="C32" s="63"/>
      <c r="D32" s="63"/>
      <c r="E32" s="63"/>
      <c r="F32" s="63"/>
      <c r="G32" s="63"/>
      <c r="H32" s="63"/>
      <c r="I32" s="63"/>
      <c r="J32" s="64"/>
      <c r="K32" s="1"/>
    </row>
    <row r="33" spans="1:11" x14ac:dyDescent="0.25">
      <c r="A33" s="24" t="s">
        <v>29</v>
      </c>
      <c r="B33" s="65" t="s">
        <v>88</v>
      </c>
      <c r="C33" s="65"/>
      <c r="D33" s="65"/>
      <c r="E33" s="65"/>
      <c r="F33" s="65"/>
      <c r="G33" s="65"/>
      <c r="H33" s="65"/>
      <c r="I33" s="65"/>
      <c r="J33" s="66"/>
    </row>
    <row r="34" spans="1:11" ht="30" x14ac:dyDescent="0.25">
      <c r="A34" s="24" t="s">
        <v>30</v>
      </c>
      <c r="B34" s="65" t="s">
        <v>89</v>
      </c>
      <c r="C34" s="65"/>
      <c r="D34" s="65"/>
      <c r="E34" s="65"/>
      <c r="F34" s="65"/>
      <c r="G34" s="65"/>
      <c r="H34" s="65"/>
      <c r="I34" s="65"/>
      <c r="J34" s="66"/>
    </row>
    <row r="35" spans="1:11" ht="58.5" customHeight="1" x14ac:dyDescent="0.25">
      <c r="A35" s="24" t="s">
        <v>31</v>
      </c>
      <c r="B35" s="65" t="s">
        <v>126</v>
      </c>
      <c r="C35" s="65"/>
      <c r="D35" s="65"/>
      <c r="E35" s="65"/>
      <c r="F35" s="65"/>
      <c r="G35" s="65"/>
      <c r="H35" s="65"/>
      <c r="I35" s="65"/>
      <c r="J35" s="66"/>
    </row>
    <row r="36" spans="1:11" ht="46.5" customHeight="1" x14ac:dyDescent="0.25">
      <c r="A36" s="40" t="s">
        <v>32</v>
      </c>
      <c r="B36" s="107" t="s">
        <v>127</v>
      </c>
      <c r="C36" s="107"/>
      <c r="D36" s="107"/>
      <c r="E36" s="107"/>
      <c r="F36" s="107"/>
      <c r="G36" s="107"/>
      <c r="H36" s="107"/>
      <c r="I36" s="107"/>
      <c r="J36" s="108"/>
    </row>
    <row r="37" spans="1:11" ht="15.75" x14ac:dyDescent="0.25">
      <c r="A37" s="67" t="s">
        <v>33</v>
      </c>
      <c r="B37" s="68"/>
      <c r="C37" s="68"/>
      <c r="D37" s="68"/>
      <c r="E37" s="68"/>
      <c r="F37" s="68"/>
      <c r="G37" s="68"/>
      <c r="H37" s="68"/>
      <c r="I37" s="68"/>
      <c r="J37" s="69"/>
    </row>
    <row r="38" spans="1:11" ht="15.75" x14ac:dyDescent="0.25">
      <c r="A38" s="55" t="s">
        <v>34</v>
      </c>
      <c r="B38" s="56"/>
      <c r="C38" s="56"/>
      <c r="D38" s="56"/>
      <c r="E38" s="56"/>
      <c r="F38" s="56"/>
      <c r="G38" s="56"/>
      <c r="H38" s="56"/>
      <c r="I38" s="56"/>
      <c r="J38" s="57"/>
      <c r="K38" s="1"/>
    </row>
    <row r="39" spans="1:11" ht="27.75" customHeight="1" x14ac:dyDescent="0.25">
      <c r="A39" s="58"/>
      <c r="B39" s="59"/>
      <c r="C39" s="59"/>
      <c r="D39" s="59"/>
      <c r="E39" s="59"/>
      <c r="F39" s="59"/>
      <c r="G39" s="59"/>
      <c r="H39" s="59"/>
      <c r="I39" s="59"/>
      <c r="J39" s="60"/>
    </row>
    <row r="40" spans="1:11" ht="30.75" customHeight="1" x14ac:dyDescent="0.25">
      <c r="A40" s="61" t="s">
        <v>41</v>
      </c>
      <c r="B40" s="61"/>
      <c r="C40" s="61"/>
      <c r="D40" s="61"/>
      <c r="E40" s="61"/>
      <c r="F40" s="61"/>
      <c r="G40" s="61"/>
      <c r="H40" s="61"/>
      <c r="I40" s="61"/>
      <c r="J40" s="61"/>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0:J40"/>
    <mergeCell ref="A32:J32"/>
    <mergeCell ref="B33:J33"/>
    <mergeCell ref="B34:J34"/>
    <mergeCell ref="B35:J35"/>
    <mergeCell ref="B36:J36"/>
    <mergeCell ref="A37:J37"/>
  </mergeCells>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E29:F30 F28"/>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39"/>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4" orientation="portrait"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1"/>
  <sheetViews>
    <sheetView view="pageBreakPreview" topLeftCell="A24" zoomScaleNormal="100" zoomScaleSheetLayoutView="100" workbookViewId="0">
      <selection activeCell="A5" sqref="A5:J5"/>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89" t="s">
        <v>49</v>
      </c>
      <c r="C1" s="90"/>
      <c r="D1" s="90"/>
      <c r="E1" s="90"/>
      <c r="F1" s="90"/>
      <c r="G1" s="90"/>
      <c r="H1" s="90"/>
      <c r="I1" s="90"/>
      <c r="J1" s="91"/>
      <c r="K1" s="1"/>
    </row>
    <row r="2" spans="1:11" ht="21.75" thickBot="1" x14ac:dyDescent="0.3">
      <c r="A2" s="26"/>
      <c r="B2" s="92" t="s">
        <v>0</v>
      </c>
      <c r="C2" s="93"/>
      <c r="D2" s="92" t="s">
        <v>1</v>
      </c>
      <c r="E2" s="93"/>
      <c r="F2" s="93"/>
      <c r="G2" s="93"/>
      <c r="H2" s="94"/>
      <c r="I2" s="2" t="s">
        <v>2</v>
      </c>
      <c r="J2" s="3" t="s">
        <v>3</v>
      </c>
      <c r="K2" s="1"/>
    </row>
    <row r="3" spans="1:11" ht="21.75" thickBot="1" x14ac:dyDescent="0.3">
      <c r="A3" s="27"/>
      <c r="B3" s="95" t="s">
        <v>4</v>
      </c>
      <c r="C3" s="96"/>
      <c r="D3" s="95"/>
      <c r="E3" s="96"/>
      <c r="F3" s="96"/>
      <c r="G3" s="96"/>
      <c r="H3" s="97"/>
      <c r="I3" s="31"/>
      <c r="J3" s="32"/>
      <c r="K3" s="1"/>
    </row>
    <row r="4" spans="1:11" x14ac:dyDescent="0.25">
      <c r="A4" s="98"/>
      <c r="B4" s="99"/>
      <c r="C4" s="99"/>
      <c r="D4" s="100"/>
      <c r="E4" s="100"/>
      <c r="F4" s="100"/>
      <c r="G4" s="100"/>
      <c r="H4" s="100"/>
      <c r="I4" s="99"/>
      <c r="J4" s="101"/>
      <c r="K4" s="1"/>
    </row>
    <row r="5" spans="1:11" ht="3" customHeight="1" x14ac:dyDescent="0.25">
      <c r="A5" s="102"/>
      <c r="B5" s="103"/>
      <c r="C5" s="103"/>
      <c r="D5" s="103"/>
      <c r="E5" s="103"/>
      <c r="F5" s="103"/>
      <c r="G5" s="103"/>
      <c r="H5" s="103"/>
      <c r="I5" s="103"/>
      <c r="J5" s="104"/>
      <c r="K5" s="1"/>
    </row>
    <row r="6" spans="1:11" ht="15.75" x14ac:dyDescent="0.25">
      <c r="A6" s="67" t="s">
        <v>54</v>
      </c>
      <c r="B6" s="68"/>
      <c r="C6" s="68"/>
      <c r="D6" s="68"/>
      <c r="E6" s="68"/>
      <c r="F6" s="68"/>
      <c r="G6" s="68"/>
      <c r="H6" s="68"/>
      <c r="I6" s="68"/>
      <c r="J6" s="69"/>
      <c r="K6" s="1"/>
    </row>
    <row r="7" spans="1:11" ht="15.75" x14ac:dyDescent="0.25">
      <c r="A7" s="62" t="s">
        <v>5</v>
      </c>
      <c r="B7" s="63"/>
      <c r="C7" s="63"/>
      <c r="D7" s="63"/>
      <c r="E7" s="63"/>
      <c r="F7" s="63"/>
      <c r="G7" s="63"/>
      <c r="H7" s="63"/>
      <c r="I7" s="63"/>
      <c r="J7" s="64"/>
      <c r="K7" s="1"/>
    </row>
    <row r="8" spans="1:11" x14ac:dyDescent="0.25">
      <c r="A8" s="4" t="s">
        <v>6</v>
      </c>
      <c r="B8" s="86" t="s">
        <v>57</v>
      </c>
      <c r="C8" s="87"/>
      <c r="D8" s="87"/>
      <c r="E8" s="87"/>
      <c r="F8" s="87"/>
      <c r="G8" s="87"/>
      <c r="H8" s="87"/>
      <c r="I8" s="87"/>
      <c r="J8" s="88"/>
      <c r="K8" s="1"/>
    </row>
    <row r="9" spans="1:11" ht="15" customHeight="1" x14ac:dyDescent="0.25">
      <c r="A9" s="28" t="s">
        <v>35</v>
      </c>
      <c r="B9" s="86" t="s">
        <v>51</v>
      </c>
      <c r="C9" s="87"/>
      <c r="D9" s="87"/>
      <c r="E9" s="87"/>
      <c r="F9" s="87"/>
      <c r="G9" s="87"/>
      <c r="H9" s="87"/>
      <c r="I9" s="87"/>
      <c r="J9" s="88"/>
      <c r="K9" s="1"/>
    </row>
    <row r="10" spans="1:11" x14ac:dyDescent="0.25">
      <c r="A10" s="28" t="s">
        <v>36</v>
      </c>
      <c r="B10" s="86" t="s">
        <v>51</v>
      </c>
      <c r="C10" s="87"/>
      <c r="D10" s="87"/>
      <c r="E10" s="87"/>
      <c r="F10" s="87"/>
      <c r="G10" s="87"/>
      <c r="H10" s="87"/>
      <c r="I10" s="87"/>
      <c r="J10" s="88"/>
      <c r="K10" s="1"/>
    </row>
    <row r="11" spans="1:11" ht="40.5" customHeight="1" x14ac:dyDescent="0.25">
      <c r="A11" s="4" t="s">
        <v>7</v>
      </c>
      <c r="B11" s="116" t="s">
        <v>60</v>
      </c>
      <c r="C11" s="116"/>
      <c r="D11" s="116"/>
      <c r="E11" s="116"/>
      <c r="F11" s="116"/>
      <c r="G11" s="116"/>
      <c r="H11" s="116"/>
      <c r="I11" s="116"/>
      <c r="J11" s="117"/>
    </row>
    <row r="12" spans="1:11" ht="35.25" customHeight="1" x14ac:dyDescent="0.25">
      <c r="A12" s="4" t="s">
        <v>8</v>
      </c>
      <c r="B12" s="116" t="s">
        <v>50</v>
      </c>
      <c r="C12" s="116"/>
      <c r="D12" s="116"/>
      <c r="E12" s="116"/>
      <c r="F12" s="116"/>
      <c r="G12" s="116"/>
      <c r="H12" s="116"/>
      <c r="I12" s="116"/>
      <c r="J12" s="117"/>
    </row>
    <row r="13" spans="1:11" ht="15.75" x14ac:dyDescent="0.25">
      <c r="A13" s="67" t="s">
        <v>9</v>
      </c>
      <c r="B13" s="68"/>
      <c r="C13" s="68"/>
      <c r="D13" s="68"/>
      <c r="E13" s="68"/>
      <c r="F13" s="68"/>
      <c r="G13" s="68"/>
      <c r="H13" s="68"/>
      <c r="I13" s="68"/>
      <c r="J13" s="69"/>
    </row>
    <row r="14" spans="1:11" ht="27.75" customHeight="1" x14ac:dyDescent="0.25">
      <c r="A14" s="4" t="s">
        <v>10</v>
      </c>
      <c r="B14" s="29">
        <f>_xlfn.NUMBERVALUE(LEFT($B$16,1))</f>
        <v>3</v>
      </c>
      <c r="C14" s="84" t="str">
        <f>IFERROR(VLOOKUP(B14,'[1]Validacion datos'!A2:B5,2,FALSE),"")</f>
        <v>DESARROLLO PRODUCTIVO</v>
      </c>
      <c r="D14" s="84"/>
      <c r="E14" s="84"/>
      <c r="F14" s="84"/>
      <c r="G14" s="84"/>
      <c r="H14" s="84"/>
      <c r="I14" s="84"/>
      <c r="J14" s="84"/>
    </row>
    <row r="15" spans="1:11" ht="26.25" customHeight="1" x14ac:dyDescent="0.25">
      <c r="A15" s="4" t="s">
        <v>11</v>
      </c>
      <c r="B15" s="7">
        <f>_xlfn.NUMBERVALUE(LEFT(B16,3))</f>
        <v>3.3</v>
      </c>
      <c r="C15" s="84" t="str">
        <f>IFERROR(VLOOKUP(B15,'[1]Validacion datos'!A8:B26,2,FALSE),"")</f>
        <v>Competitividad e innovavión en un ambiente favorable a la cooperación y la responsabilidad social</v>
      </c>
      <c r="D15" s="84"/>
      <c r="E15" s="84"/>
      <c r="F15" s="84"/>
      <c r="G15" s="84"/>
      <c r="H15" s="84"/>
      <c r="I15" s="84"/>
      <c r="J15" s="84"/>
    </row>
    <row r="16" spans="1:11" ht="27.75" customHeight="1" x14ac:dyDescent="0.25">
      <c r="A16" s="4" t="s">
        <v>12</v>
      </c>
      <c r="B16" s="8" t="s">
        <v>102</v>
      </c>
      <c r="C16" s="85"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5"/>
      <c r="E16" s="85"/>
      <c r="F16" s="85"/>
      <c r="G16" s="85"/>
      <c r="H16" s="85"/>
      <c r="I16" s="85"/>
      <c r="J16" s="85"/>
    </row>
    <row r="17" spans="1:12" ht="15.75" x14ac:dyDescent="0.25">
      <c r="A17" s="67" t="s">
        <v>13</v>
      </c>
      <c r="B17" s="68"/>
      <c r="C17" s="68"/>
      <c r="D17" s="68"/>
      <c r="E17" s="68"/>
      <c r="F17" s="68"/>
      <c r="G17" s="68"/>
      <c r="H17" s="68"/>
      <c r="I17" s="68"/>
      <c r="J17" s="69"/>
    </row>
    <row r="18" spans="1:12" ht="29.25" customHeight="1" x14ac:dyDescent="0.25">
      <c r="A18" s="4" t="s">
        <v>14</v>
      </c>
      <c r="B18" s="65" t="s">
        <v>94</v>
      </c>
      <c r="C18" s="65"/>
      <c r="D18" s="65"/>
      <c r="E18" s="65"/>
      <c r="F18" s="65"/>
      <c r="G18" s="65"/>
      <c r="H18" s="65"/>
      <c r="I18" s="65"/>
      <c r="J18" s="66"/>
    </row>
    <row r="19" spans="1:12" ht="76.5" customHeight="1" x14ac:dyDescent="0.25">
      <c r="A19" s="9" t="s">
        <v>15</v>
      </c>
      <c r="B19" s="65" t="s">
        <v>104</v>
      </c>
      <c r="C19" s="65"/>
      <c r="D19" s="65"/>
      <c r="E19" s="65"/>
      <c r="F19" s="65"/>
      <c r="G19" s="65"/>
      <c r="H19" s="65"/>
      <c r="I19" s="65"/>
      <c r="J19" s="66"/>
    </row>
    <row r="20" spans="1:12" ht="34.5" customHeight="1" x14ac:dyDescent="0.25">
      <c r="A20" s="9" t="s">
        <v>16</v>
      </c>
      <c r="B20" s="65" t="s">
        <v>92</v>
      </c>
      <c r="C20" s="65"/>
      <c r="D20" s="65"/>
      <c r="E20" s="65"/>
      <c r="F20" s="65"/>
      <c r="G20" s="65"/>
      <c r="H20" s="65"/>
      <c r="I20" s="65"/>
      <c r="J20" s="66"/>
    </row>
    <row r="21" spans="1:12" ht="35.25" customHeight="1" x14ac:dyDescent="0.25">
      <c r="A21" s="9" t="s">
        <v>37</v>
      </c>
      <c r="B21" s="118" t="s">
        <v>56</v>
      </c>
      <c r="C21" s="65"/>
      <c r="D21" s="65"/>
      <c r="E21" s="65"/>
      <c r="F21" s="65"/>
      <c r="G21" s="65"/>
      <c r="H21" s="65"/>
      <c r="I21" s="65"/>
      <c r="J21" s="66"/>
      <c r="K21" s="1"/>
    </row>
    <row r="22" spans="1:12" ht="15.75" x14ac:dyDescent="0.25">
      <c r="A22" s="67" t="s">
        <v>17</v>
      </c>
      <c r="B22" s="68"/>
      <c r="C22" s="68"/>
      <c r="D22" s="68"/>
      <c r="E22" s="68"/>
      <c r="F22" s="68"/>
      <c r="G22" s="68"/>
      <c r="H22" s="68"/>
      <c r="I22" s="68"/>
      <c r="J22" s="69"/>
    </row>
    <row r="23" spans="1:12" ht="15.75" x14ac:dyDescent="0.25">
      <c r="A23" s="62" t="s">
        <v>18</v>
      </c>
      <c r="B23" s="63"/>
      <c r="C23" s="63"/>
      <c r="D23" s="63"/>
      <c r="E23" s="63"/>
      <c r="F23" s="63"/>
      <c r="G23" s="63"/>
      <c r="H23" s="63"/>
      <c r="I23" s="63"/>
      <c r="J23" s="64"/>
      <c r="K23" s="1"/>
    </row>
    <row r="24" spans="1:12" ht="15" customHeight="1" x14ac:dyDescent="0.25">
      <c r="A24" s="70" t="s">
        <v>19</v>
      </c>
      <c r="B24" s="71"/>
      <c r="C24" s="72" t="s">
        <v>20</v>
      </c>
      <c r="D24" s="73"/>
      <c r="E24" s="73"/>
      <c r="F24" s="73" t="s">
        <v>21</v>
      </c>
      <c r="G24" s="73"/>
      <c r="H24" s="71"/>
      <c r="I24" s="72" t="s">
        <v>22</v>
      </c>
      <c r="J24" s="74"/>
    </row>
    <row r="25" spans="1:12" s="41" customFormat="1" x14ac:dyDescent="0.25">
      <c r="A25" s="109">
        <v>200000</v>
      </c>
      <c r="B25" s="110"/>
      <c r="C25" s="111">
        <v>200000</v>
      </c>
      <c r="D25" s="112"/>
      <c r="E25" s="113"/>
      <c r="F25" s="111">
        <v>0</v>
      </c>
      <c r="G25" s="112"/>
      <c r="H25" s="113"/>
      <c r="I25" s="114">
        <f>F25/C25</f>
        <v>0</v>
      </c>
      <c r="J25" s="115"/>
      <c r="K25" s="35"/>
    </row>
    <row r="26" spans="1:12" ht="15.75" x14ac:dyDescent="0.25">
      <c r="A26" s="62" t="s">
        <v>23</v>
      </c>
      <c r="B26" s="63"/>
      <c r="C26" s="63"/>
      <c r="D26" s="63"/>
      <c r="E26" s="63"/>
      <c r="F26" s="63"/>
      <c r="G26" s="63"/>
      <c r="H26" s="63"/>
      <c r="I26" s="63"/>
      <c r="J26" s="64"/>
      <c r="K26" s="1"/>
    </row>
    <row r="27" spans="1:12" ht="15" customHeight="1" x14ac:dyDescent="0.25">
      <c r="A27" s="5"/>
      <c r="B27"/>
      <c r="C27" s="80" t="s">
        <v>48</v>
      </c>
      <c r="D27" s="81"/>
      <c r="E27" s="80" t="s">
        <v>107</v>
      </c>
      <c r="F27" s="81"/>
      <c r="G27" s="80" t="s">
        <v>108</v>
      </c>
      <c r="H27" s="80"/>
      <c r="I27" s="80" t="s">
        <v>24</v>
      </c>
      <c r="J27" s="82"/>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84" x14ac:dyDescent="0.25">
      <c r="A29" s="13" t="s">
        <v>115</v>
      </c>
      <c r="B29" s="14" t="s">
        <v>91</v>
      </c>
      <c r="C29" s="34">
        <v>5</v>
      </c>
      <c r="D29" s="15">
        <v>200000</v>
      </c>
      <c r="E29" s="15">
        <v>2</v>
      </c>
      <c r="F29" s="15">
        <v>50000</v>
      </c>
      <c r="G29" s="16">
        <v>2</v>
      </c>
      <c r="H29" s="15">
        <v>0</v>
      </c>
      <c r="I29" s="17">
        <f>+Tabla13459101112131415161718[[#This Row],[Física 
(E)]]/Tabla13459101112131415161718[[#This Row],[Física
(C)]]</f>
        <v>1</v>
      </c>
      <c r="J29" s="18">
        <f>+Tabla13459101112131415161718[[#This Row],[Financiera 
 (F)]]/Tabla13459101112131415161718[[#This Row],[Financiera
(D)]]</f>
        <v>0</v>
      </c>
      <c r="L29" s="36"/>
    </row>
    <row r="30" spans="1:12" x14ac:dyDescent="0.25">
      <c r="A30" s="19"/>
      <c r="B30" s="20"/>
      <c r="C30" s="21"/>
      <c r="D30" s="22"/>
      <c r="E30" s="22"/>
      <c r="F30" s="22"/>
      <c r="G30" s="23"/>
      <c r="H30" s="22"/>
      <c r="I30" s="17" t="e">
        <f>+Tabla13459101112131415161718[[#This Row],[Física 
(E)]]/Tabla13459101112131415161718[[#This Row],[Física
(C)]]</f>
        <v>#DIV/0!</v>
      </c>
      <c r="J30" s="18" t="e">
        <f>+Tabla13459101112131415161718[[#This Row],[Financiera 
 (F)]]/Tabla13459101112131415161718[[#This Row],[Financiera
(D)]]</f>
        <v>#DIV/0!</v>
      </c>
    </row>
    <row r="31" spans="1:12" ht="15.75" x14ac:dyDescent="0.25">
      <c r="A31" s="67" t="s">
        <v>27</v>
      </c>
      <c r="B31" s="68"/>
      <c r="C31" s="68"/>
      <c r="D31" s="68"/>
      <c r="E31" s="68"/>
      <c r="F31" s="68"/>
      <c r="G31" s="68"/>
      <c r="H31" s="68"/>
      <c r="I31" s="68"/>
      <c r="J31" s="69"/>
    </row>
    <row r="32" spans="1:12" ht="15.75" x14ac:dyDescent="0.25">
      <c r="A32" s="62" t="s">
        <v>28</v>
      </c>
      <c r="B32" s="63"/>
      <c r="C32" s="63"/>
      <c r="D32" s="63"/>
      <c r="E32" s="63"/>
      <c r="F32" s="63"/>
      <c r="G32" s="63"/>
      <c r="H32" s="63"/>
      <c r="I32" s="63"/>
      <c r="J32" s="64"/>
      <c r="K32" s="1"/>
    </row>
    <row r="33" spans="1:11" x14ac:dyDescent="0.25">
      <c r="A33" s="24" t="s">
        <v>29</v>
      </c>
      <c r="B33" s="65" t="s">
        <v>88</v>
      </c>
      <c r="C33" s="65"/>
      <c r="D33" s="65"/>
      <c r="E33" s="65"/>
      <c r="F33" s="65"/>
      <c r="G33" s="65"/>
      <c r="H33" s="65"/>
      <c r="I33" s="65"/>
      <c r="J33" s="66"/>
    </row>
    <row r="34" spans="1:11" ht="30" x14ac:dyDescent="0.25">
      <c r="A34" s="24" t="s">
        <v>30</v>
      </c>
      <c r="B34" s="65" t="s">
        <v>90</v>
      </c>
      <c r="C34" s="65"/>
      <c r="D34" s="65"/>
      <c r="E34" s="65"/>
      <c r="F34" s="65"/>
      <c r="G34" s="65"/>
      <c r="H34" s="65"/>
      <c r="I34" s="65"/>
      <c r="J34" s="66"/>
    </row>
    <row r="35" spans="1:11" ht="85.5" customHeight="1" x14ac:dyDescent="0.25">
      <c r="A35" s="24" t="s">
        <v>31</v>
      </c>
      <c r="B35" s="65" t="s">
        <v>122</v>
      </c>
      <c r="C35" s="65"/>
      <c r="D35" s="65"/>
      <c r="E35" s="65"/>
      <c r="F35" s="65"/>
      <c r="G35" s="65"/>
      <c r="H35" s="65"/>
      <c r="I35" s="65"/>
      <c r="J35" s="66"/>
    </row>
    <row r="36" spans="1:11" ht="46.5" customHeight="1" x14ac:dyDescent="0.25">
      <c r="A36" s="40" t="s">
        <v>32</v>
      </c>
      <c r="B36" s="107" t="s">
        <v>123</v>
      </c>
      <c r="C36" s="107"/>
      <c r="D36" s="107"/>
      <c r="E36" s="107"/>
      <c r="F36" s="107"/>
      <c r="G36" s="107"/>
      <c r="H36" s="107"/>
      <c r="I36" s="107"/>
      <c r="J36" s="108"/>
    </row>
    <row r="37" spans="1:11" ht="15.75" x14ac:dyDescent="0.25">
      <c r="A37" s="67" t="s">
        <v>33</v>
      </c>
      <c r="B37" s="68"/>
      <c r="C37" s="68"/>
      <c r="D37" s="68"/>
      <c r="E37" s="68"/>
      <c r="F37" s="68"/>
      <c r="G37" s="68"/>
      <c r="H37" s="68"/>
      <c r="I37" s="68"/>
      <c r="J37" s="69"/>
    </row>
    <row r="38" spans="1:11" ht="15.75" x14ac:dyDescent="0.25">
      <c r="A38" s="55" t="s">
        <v>34</v>
      </c>
      <c r="B38" s="56"/>
      <c r="C38" s="56"/>
      <c r="D38" s="56"/>
      <c r="E38" s="56"/>
      <c r="F38" s="56"/>
      <c r="G38" s="56"/>
      <c r="H38" s="56"/>
      <c r="I38" s="56"/>
      <c r="J38" s="57"/>
      <c r="K38" s="1"/>
    </row>
    <row r="39" spans="1:11" ht="27.75" customHeight="1" x14ac:dyDescent="0.25">
      <c r="A39" s="58"/>
      <c r="B39" s="59"/>
      <c r="C39" s="59"/>
      <c r="D39" s="59"/>
      <c r="E39" s="59"/>
      <c r="F39" s="59"/>
      <c r="G39" s="59"/>
      <c r="H39" s="59"/>
      <c r="I39" s="59"/>
      <c r="J39" s="60"/>
    </row>
    <row r="40" spans="1:11" ht="27.75" customHeight="1" x14ac:dyDescent="0.25">
      <c r="A40" s="30"/>
      <c r="B40" s="30"/>
      <c r="C40" s="30"/>
      <c r="D40" s="30"/>
      <c r="E40" s="30"/>
      <c r="F40" s="30"/>
      <c r="G40" s="30"/>
      <c r="H40" s="30"/>
      <c r="I40" s="30"/>
      <c r="J40" s="30"/>
    </row>
    <row r="41" spans="1:11" ht="30.75" customHeight="1" x14ac:dyDescent="0.25">
      <c r="A41" s="61" t="s">
        <v>41</v>
      </c>
      <c r="B41" s="61"/>
      <c r="C41" s="61"/>
      <c r="D41" s="61"/>
      <c r="E41" s="61"/>
      <c r="F41" s="61"/>
      <c r="G41" s="61"/>
      <c r="H41" s="61"/>
      <c r="I41" s="61"/>
      <c r="J41" s="61"/>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1:J41"/>
    <mergeCell ref="A32:J32"/>
    <mergeCell ref="B33:J33"/>
    <mergeCell ref="B34:J34"/>
    <mergeCell ref="B35:J35"/>
    <mergeCell ref="B36:J36"/>
    <mergeCell ref="A37:J37"/>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5"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6:D28"/>
  <sheetViews>
    <sheetView topLeftCell="A19" workbookViewId="0">
      <selection activeCell="B28" sqref="B28:D28"/>
    </sheetView>
  </sheetViews>
  <sheetFormatPr baseColWidth="10" defaultColWidth="11.42578125" defaultRowHeight="15" x14ac:dyDescent="0.25"/>
  <sheetData>
    <row r="26" spans="2:4" x14ac:dyDescent="0.25">
      <c r="B26" s="119"/>
      <c r="C26" s="119"/>
      <c r="D26" s="119"/>
    </row>
    <row r="27" spans="2:4" x14ac:dyDescent="0.25">
      <c r="B27" s="120" t="s">
        <v>105</v>
      </c>
      <c r="C27" s="120"/>
      <c r="D27" s="120"/>
    </row>
    <row r="28" spans="2:4" ht="37.5" customHeight="1" x14ac:dyDescent="0.25">
      <c r="B28" s="121" t="s">
        <v>103</v>
      </c>
      <c r="C28" s="121"/>
      <c r="D28" s="121"/>
    </row>
  </sheetData>
  <mergeCells count="3">
    <mergeCell ref="B26:D26"/>
    <mergeCell ref="B27:D27"/>
    <mergeCell ref="B28:D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Transporte de pasajeros</vt:lpstr>
      <vt:lpstr>Rótulos</vt:lpstr>
      <vt:lpstr>Permisos de Tran carga</vt:lpstr>
      <vt:lpstr>MotoTaxi . Educacion Vial</vt:lpstr>
      <vt:lpstr>Ciu. Licencia de conducir</vt:lpstr>
      <vt:lpstr>ITV</vt:lpstr>
      <vt:lpstr>Campaña Educativa</vt:lpstr>
      <vt:lpstr>Eventos Seg. Vial</vt:lpstr>
      <vt:lpstr>CPU. Educacion Vial</vt:lpstr>
      <vt:lpstr>PCT. Educacion Vial</vt:lpstr>
      <vt:lpstr>Diseño de Corredores</vt:lpstr>
      <vt:lpstr>Corredores Integrados</vt:lpstr>
      <vt:lpstr>Alcandia Asistencia Tec.</vt:lpstr>
      <vt:lpstr>Alcandia planes movilidad</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Cecilia Guzman</cp:lastModifiedBy>
  <cp:lastPrinted>2022-06-13T17:15:18Z</cp:lastPrinted>
  <dcterms:created xsi:type="dcterms:W3CDTF">2021-03-22T15:50:10Z</dcterms:created>
  <dcterms:modified xsi:type="dcterms:W3CDTF">2025-03-13T14:29:46Z</dcterms:modified>
</cp:coreProperties>
</file>