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drawings/drawing12.xml" ContentType="application/vnd.openxmlformats-officedocument.drawing+xml"/>
  <Override PartName="/xl/tables/table12.xml" ContentType="application/vnd.openxmlformats-officedocument.spreadsheetml.table+xml"/>
  <Override PartName="/xl/drawings/drawing13.xml" ContentType="application/vnd.openxmlformats-officedocument.drawing+xml"/>
  <Override PartName="/xl/tables/table13.xml" ContentType="application/vnd.openxmlformats-officedocument.spreadsheetml.table+xml"/>
  <Override PartName="/xl/drawings/drawing14.xml" ContentType="application/vnd.openxmlformats-officedocument.drawing+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guzman\Desktop\WEB NUEVA\PRESUPUESTO APROBADO\Metas Fisicas Financieras\Metas Fisicas Finansieras - Semestral\semestral 2023\"/>
    </mc:Choice>
  </mc:AlternateContent>
  <bookViews>
    <workbookView xWindow="0" yWindow="0" windowWidth="28800" windowHeight="12210" firstSheet="11" activeTab="13"/>
  </bookViews>
  <sheets>
    <sheet name="Transporte de pasajeros" sheetId="6" r:id="rId1"/>
    <sheet name="Rótulos" sheetId="7" r:id="rId2"/>
    <sheet name="Permisos de Tran carga (2)" sheetId="8" r:id="rId3"/>
    <sheet name="MotoTaxi . Educacion Vial" sheetId="14" r:id="rId4"/>
    <sheet name="Ciu. Licencia de conducir" sheetId="4" r:id="rId5"/>
    <sheet name="ITV" sheetId="9" r:id="rId6"/>
    <sheet name="Campaña Educativa" sheetId="10" r:id="rId7"/>
    <sheet name="Eventos Seg. Vial" sheetId="11" r:id="rId8"/>
    <sheet name="CPU. Educacion Vial" sheetId="12" r:id="rId9"/>
    <sheet name="PCT. Educacion Vial" sheetId="13" r:id="rId10"/>
    <sheet name="Diseño de Corredores" sheetId="15" r:id="rId11"/>
    <sheet name="Corredores Integrados" sheetId="16" r:id="rId12"/>
    <sheet name="Alcandia Asistencia Tec." sheetId="17" r:id="rId13"/>
    <sheet name="Alcandia planes movilidad" sheetId="18" r:id="rId14"/>
    <sheet name="Hoja1" sheetId="19" state="hidden" r:id="rId15"/>
  </sheets>
  <externalReferences>
    <externalReference r:id="rId1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9" i="12" l="1"/>
  <c r="I25" i="8" l="1"/>
  <c r="J29" i="7"/>
  <c r="I29" i="7"/>
  <c r="J29" i="6" l="1"/>
  <c r="I29" i="6"/>
  <c r="I25" i="6"/>
  <c r="I29" i="14"/>
  <c r="J29" i="18"/>
  <c r="J30" i="18"/>
  <c r="I29" i="18"/>
  <c r="I30" i="18"/>
  <c r="J29" i="17"/>
  <c r="J30" i="17"/>
  <c r="I29" i="17"/>
  <c r="I30" i="17"/>
  <c r="J29" i="16"/>
  <c r="J30" i="16"/>
  <c r="I29" i="16"/>
  <c r="I30" i="16"/>
  <c r="J29" i="15"/>
  <c r="J30" i="15"/>
  <c r="I29" i="15"/>
  <c r="I30" i="15"/>
  <c r="J29" i="13"/>
  <c r="J30" i="13"/>
  <c r="I29" i="13"/>
  <c r="I30" i="13"/>
  <c r="I29" i="12"/>
  <c r="J29" i="12"/>
  <c r="J30" i="12"/>
  <c r="I30" i="12"/>
  <c r="J29" i="11"/>
  <c r="J30" i="11"/>
  <c r="I29" i="11"/>
  <c r="I30" i="11"/>
  <c r="J29" i="10"/>
  <c r="J30" i="10"/>
  <c r="I29" i="10"/>
  <c r="I30" i="10"/>
  <c r="J29" i="9"/>
  <c r="J30" i="9"/>
  <c r="I29" i="9"/>
  <c r="I30" i="9"/>
  <c r="I29" i="4"/>
  <c r="J29" i="4"/>
  <c r="J30" i="4"/>
  <c r="I30" i="4"/>
  <c r="J29" i="14"/>
  <c r="J30" i="14"/>
  <c r="I30" i="14"/>
  <c r="J29" i="8"/>
  <c r="I29" i="8"/>
  <c r="J30" i="7"/>
  <c r="I30" i="7"/>
  <c r="J30" i="6"/>
  <c r="I30" i="6"/>
  <c r="I25" i="7" l="1"/>
  <c r="I25" i="18"/>
  <c r="I25" i="17"/>
  <c r="I25" i="16"/>
  <c r="I25" i="15"/>
  <c r="I25" i="13"/>
  <c r="I25" i="12"/>
  <c r="I25" i="11"/>
  <c r="I25" i="10"/>
  <c r="I25" i="9"/>
  <c r="I25" i="4"/>
  <c r="C16" i="18"/>
  <c r="B15" i="18"/>
  <c r="C15" i="18" s="1"/>
  <c r="B14" i="18"/>
  <c r="C14" i="18" s="1"/>
  <c r="C16" i="17"/>
  <c r="B15" i="17"/>
  <c r="C15" i="17" s="1"/>
  <c r="B14" i="17"/>
  <c r="C14" i="17" s="1"/>
  <c r="C16" i="16"/>
  <c r="B15" i="16"/>
  <c r="C15" i="16" s="1"/>
  <c r="B14" i="16"/>
  <c r="C14" i="16" s="1"/>
  <c r="C16" i="15"/>
  <c r="B15" i="15"/>
  <c r="C15" i="15" s="1"/>
  <c r="B14" i="15"/>
  <c r="C14" i="15" s="1"/>
  <c r="I25" i="14"/>
  <c r="C16" i="14"/>
  <c r="B15" i="14"/>
  <c r="C15" i="14" s="1"/>
  <c r="B14" i="14"/>
  <c r="C14" i="14" s="1"/>
  <c r="C16" i="13" l="1"/>
  <c r="B15" i="13"/>
  <c r="C15" i="13" s="1"/>
  <c r="B14" i="13"/>
  <c r="C14" i="13" s="1"/>
  <c r="C16" i="12"/>
  <c r="B15" i="12"/>
  <c r="C15" i="12" s="1"/>
  <c r="B14" i="12"/>
  <c r="C14" i="12" s="1"/>
  <c r="C16" i="11"/>
  <c r="B15" i="11"/>
  <c r="C15" i="11" s="1"/>
  <c r="C14" i="11"/>
  <c r="B14" i="11"/>
  <c r="C16" i="10"/>
  <c r="B15" i="10"/>
  <c r="C15" i="10" s="1"/>
  <c r="B14" i="10"/>
  <c r="C14" i="10" s="1"/>
  <c r="C16" i="9"/>
  <c r="B15" i="9"/>
  <c r="C15" i="9" s="1"/>
  <c r="B14" i="9"/>
  <c r="C14" i="9" s="1"/>
  <c r="J30" i="8"/>
  <c r="I30" i="8"/>
  <c r="C16" i="8"/>
  <c r="B15" i="8"/>
  <c r="C15" i="8" s="1"/>
  <c r="B14" i="8"/>
  <c r="C14" i="8" s="1"/>
  <c r="C16" i="7" l="1"/>
  <c r="B15" i="7"/>
  <c r="C15" i="7" s="1"/>
  <c r="B14" i="7"/>
  <c r="C14" i="7" s="1"/>
  <c r="C16" i="6"/>
  <c r="B15" i="6"/>
  <c r="C15" i="6" s="1"/>
  <c r="B14" i="6"/>
  <c r="C14" i="6" s="1"/>
  <c r="C16" i="4"/>
  <c r="B15" i="4"/>
  <c r="C15" i="4" s="1"/>
  <c r="B14" i="4"/>
  <c r="C14" i="4" s="1"/>
</calcChain>
</file>

<file path=xl/sharedStrings.xml><?xml version="1.0" encoding="utf-8"?>
<sst xmlns="http://schemas.openxmlformats.org/spreadsheetml/2006/main" count="953" uniqueCount="150">
  <si>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</si>
  <si>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</si>
  <si>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</si>
  <si>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</si>
  <si>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</si>
  <si>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</si>
  <si>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</si>
  <si>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</si>
  <si>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</si>
  <si>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</si>
  <si>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</si>
  <si>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</si>
  <si>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</si>
  <si>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</si>
  <si>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</si>
  <si>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</si>
  <si>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</si>
  <si>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</si>
  <si>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</si>
  <si>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</si>
  <si>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</si>
  <si>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</si>
  <si>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</si>
  <si>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</si>
  <si>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</si>
  <si>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</si>
  <si>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</si>
  <si>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</si>
  <si>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</si>
  <si>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</si>
  <si>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</si>
  <si>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</si>
  <si>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</si>
  <si>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</si>
  <si>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</si>
  <si>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</si>
  <si>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</si>
  <si>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</si>
  <si>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</si>
  <si>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</si>
  <si>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</si>
  <si>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</si>
  <si>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</si>
  <si>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</si>
  <si>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</si>
  <si>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</si>
  <si>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</si>
  <si>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</si>
  <si>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</si>
  <si>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Ser un referente internacional en la gestión de un modelo de movilidad terrestre sostenible, eficiente, accesible y seguro contribuyendo a mejorar la calidad de vida de los ciudadanos.</t>
  </si>
  <si>
    <t>Instituto Nacional de Transito y Transporte Terrestre</t>
  </si>
  <si>
    <t>Ciudadanos reciben licencia de conducir</t>
  </si>
  <si>
    <t>Es la entrega del documento que autoriza a ciudadanos dominicanos y a  extranjeros  a conducir 
en la República Dominicana</t>
  </si>
  <si>
    <t>I -Información Institucional</t>
  </si>
  <si>
    <t>Cantidad de servicios de licencias emitidas.</t>
  </si>
  <si>
    <t>Reducción de las muertes y morbilidad asociadas a los siniestros viales</t>
  </si>
  <si>
    <t>5182-Instituto Nacional de Transito y Transporte Terrestre</t>
  </si>
  <si>
    <t>Dentro de las actividades que se ejecutan en este programa podemos destacar las siguientes: regularización el transito y el transporte terrestre; la gestión de las licencias de operaciones de transporte de carga y la gestión de las licencias de operaciones  de transportes de pasajeros.</t>
  </si>
  <si>
    <t>Gestionar la rectoría nacional de la movilidad, el transporte terrestre, el tránsito y la seguridad vial, con un enfoque integral para la transformación de los diferentes sectores, requeridos para el desarrollo socioeconómico de la República Dominicana.</t>
  </si>
  <si>
    <t>Gestionar la rectoría nacional de la movilidad, el transporte terrestre, el tránsito y la seguridad vial, con un enfoque integral para la transformación de los diferentes sectores, requeridos para el desarrollo socioeconómico de la República Dominicana</t>
  </si>
  <si>
    <t>Licencias de operaciones otorgadas</t>
  </si>
  <si>
    <t xml:space="preserve">Empresas Transportistas reciben Licencias de operaciones de transporte de pasajeros </t>
  </si>
  <si>
    <t>Son las autorizaciones otorgadas a los prestadores de servicios de transporte de pasajeros para sus operaciones.</t>
  </si>
  <si>
    <t>Ciudadanos, Empresas y Operadores de Transporte</t>
  </si>
  <si>
    <t>Son las identificaciones colocadas a los vehículos registrados que brindan sus servicios al transporte público y privado.</t>
  </si>
  <si>
    <t>Prestadores de servicio de transporte de pasajero reciben rótulos para sus vehículos</t>
  </si>
  <si>
    <t>Empresas Transportistas reciben Licencias de operaciones de transporte de carga.</t>
  </si>
  <si>
    <t>Son las autorizaciones otorgadas a los prestadores de servicios de transporte de carga para sus operaciones.</t>
  </si>
  <si>
    <t>cantidad de inspecciones técnica realizadas</t>
  </si>
  <si>
    <t>Ciudadanos reciben campañas educativas de seguridad vial</t>
  </si>
  <si>
    <t>cantidad campañas educativas de SV</t>
  </si>
  <si>
    <t>Son esfuerzos de informar y persuadir o motivar a las personas en procura de cambiar sus creencias y conductas para mejorar la seguridad vial en general, por medio de actividades de comunicación.</t>
  </si>
  <si>
    <t>Personas reciben eventos promocionales de la seguridad vial</t>
  </si>
  <si>
    <t>cantidad de eventos realizados</t>
  </si>
  <si>
    <t>Sumatoria de personas capacitados en programa de conciencia vial</t>
  </si>
  <si>
    <t>Son esfuerzos (talleres, Charlas, Seminarios, Diplomados entre otros) de informar, persuadir o motivar a las personas en procura de cambiar sus creencias y conductas para mejorar la seguridad vial en general por medio de actividades de comunicación.</t>
  </si>
  <si>
    <t>Cantidad de ciudadanos impactados por la capacitación sobre movilidad, transito, transporte y seguridad vial.</t>
  </si>
  <si>
    <t>Procesos formativos en materia de educación vial</t>
  </si>
  <si>
    <t xml:space="preserve">Mototaxistas regulados reciben capacitación en seguridad vial					
					</t>
  </si>
  <si>
    <t xml:space="preserve">Sumatoria de  mototaxistas  capacitados  					</t>
  </si>
  <si>
    <t xml:space="preserve">Es el programa formativo en temas de seguridad vial a los Motos taxista con el objetivo de disminuir la tasa de mortalidad y las infracciones de tránsito					
					</t>
  </si>
  <si>
    <t xml:space="preserve">Diseño de corredores integrados al sistema de transporte público, sostenible y al alcance de los usuarios en el Gran Santo Domingo y Santiago					
					</t>
  </si>
  <si>
    <t xml:space="preserve">Cantidad de diseños de Corredores  Integrados al Sistema 								</t>
  </si>
  <si>
    <t xml:space="preserve">Instituciones públicas y operadores de transporte reciben diseños de corredores 									
					</t>
  </si>
  <si>
    <t xml:space="preserve">Corredores integrados al Sistema 										</t>
  </si>
  <si>
    <t xml:space="preserve">Usuarios del sistema de transporte público de pasajeros cuentan con corredores integrados al servicio de la ciudadanía	</t>
  </si>
  <si>
    <t xml:space="preserve">La implementación de infraestructura y señalización de los corredores fortalecerá el sistema de transporte 					
					</t>
  </si>
  <si>
    <t xml:space="preserve">Alcaldías reciben asistencias técnicas en materia de movilidad y tránsito					
						</t>
  </si>
  <si>
    <t xml:space="preserve">Consiste en brindar asistencia técnica en los municipios para fortalecer las capacidades técnicas del personal de las alcaldías y los distritos municipales					
					</t>
  </si>
  <si>
    <t xml:space="preserve">Estos planes buscan reducir la mortalidad y viabilizar el tránsito, atendiendo los y los planes de los diferentes municipios y distritos municipales					
					</t>
  </si>
  <si>
    <t xml:space="preserve">Cantidad de municipios con Planes de Movilidad 												</t>
  </si>
  <si>
    <t>Ciudadanos, Operadores del Sector Transporte, Sector Público y Sector Privado.</t>
  </si>
  <si>
    <t>Cantidad de unidades rotuladas</t>
  </si>
  <si>
    <t>12-Seguridad Vial Integral y Movilidad Sostenible</t>
  </si>
  <si>
    <t>11-Transporte y Transito Terrestre</t>
  </si>
  <si>
    <t>Conductores reciben inspección técnica vehicular</t>
  </si>
  <si>
    <t>vehículos de motor reciben inspección técnica vehicular: tiene por objeto comprobar si los mismos cumplen las condiciones técnicas exigidas por la Ley 63-17 y la Normativa Técnica para su circulación por las vías pública</t>
  </si>
  <si>
    <t>Son eventos que se efectúan con la objetivo de promocionar la seguridad vial.</t>
  </si>
  <si>
    <t>Conductores, Peatones y Usuarios de transporte masivo de pasajeros reciben educación vial</t>
  </si>
  <si>
    <t>Población recibe cursos y talleres de educación y formación vial</t>
  </si>
  <si>
    <t xml:space="preserve">Cantidad de Asistencias Técnicas Realizadas								</t>
  </si>
  <si>
    <t>3.3.6</t>
  </si>
  <si>
    <t>Director de Planificación  y Desarrollo.</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</si>
  <si>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</si>
  <si>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t xml:space="preserve">Licdo. Waldys Robles </t>
  </si>
  <si>
    <t>6916-Prestadores de servicio reciben permisos de operación de transporte de  pasajeros.</t>
  </si>
  <si>
    <t>6917-Prestadores de servicio de transporte de pasajero reciben rótulos para sus vehículos</t>
  </si>
  <si>
    <t xml:space="preserve">6924-Mototaxistas regulados reciben capacitación en seguridad vial					
					</t>
  </si>
  <si>
    <t>6922-Conductores, Peatones y Usuarios de transporte masivo de pasajeros reciben educación vial</t>
  </si>
  <si>
    <t xml:space="preserve">6925-Instituciones públicas y operadores de transporte reciben diseños de corredores 					
					</t>
  </si>
  <si>
    <t xml:space="preserve">6927-Usuarios del sistema de transporte público de pasajeros cuentan con corredores integrados al servicio de la ciudadanía					
					</t>
  </si>
  <si>
    <t xml:space="preserve">6928-Alcaldías reciben asistencias técnicas en materia de movilidad y tránsito					
					</t>
  </si>
  <si>
    <t xml:space="preserve">6929-Alcaldías reciben Planes de Movilidad de sus respectivos Gobiernos Locales					
					</t>
  </si>
  <si>
    <t>6918-Prestadores de servicio reciben permisos de operación de transporte de carga.</t>
  </si>
  <si>
    <t>5879-Ciudadanos reciben licencia de conducir</t>
  </si>
  <si>
    <t>6919-Conductores reciben inspección técnica vehicular</t>
  </si>
  <si>
    <t>6920-Ciudadanos reciben campañas educativas de seguridad vial</t>
  </si>
  <si>
    <t>6923-Población recibe cursos y talleres de educación y formación vial</t>
  </si>
  <si>
    <t xml:space="preserve"> Estas asistencias no requirieron de ejecución financiera para el cumplimiento de este objetivo.</t>
  </si>
  <si>
    <t>Programación Semestral</t>
  </si>
  <si>
    <t>Ejecución Semestral</t>
  </si>
  <si>
    <t xml:space="preserve">Ejecución Semestral </t>
  </si>
  <si>
    <t xml:space="preserve">Programación Semestral </t>
  </si>
  <si>
    <t>Informe de Evaluación Semestral de las Metas Físicas-Financieras</t>
  </si>
  <si>
    <t>6921-Personas reciben eventos promocionales de la seguridad vial</t>
  </si>
  <si>
    <t xml:space="preserve">Este Servicio es a demanda de los operadores de servicios de transporte de pasajeros. La ejecución financiera: Esta relacionada con los servicios solicitados.           </t>
  </si>
  <si>
    <t>Este producto esta siendo verificado para reajustar la planificación es por esta razón que quedamos por de bajo de lo programado.</t>
  </si>
  <si>
    <t>En la financiera los gastos de viáticos y las inversiones en la actividades realizadas.</t>
  </si>
  <si>
    <t>En cuanto a la ejecución financiera estos eventos fue con patrocinadores.</t>
  </si>
  <si>
    <t>En cuanto a nuestra ejecución financiera los gastos reflejados presentaron una disminución respecto a lo presupuestado, porque se utilizaron más los salones de nuestra escuela.</t>
  </si>
  <si>
    <t>La ejecución financiera del las capacitaciones pudo optimizarse debido al cambio de modalidad en un número significativo de las formaciones impartidas.</t>
  </si>
  <si>
    <t xml:space="preserve"> Aún no se implementa la incorporación de los últimos corredores.</t>
  </si>
  <si>
    <t>En cuanto a la dimensión financiera, no se presentaron gastos directos para llevar a cabo la creación de los diseños de corredores de transporte público de pasajeros.</t>
  </si>
  <si>
    <t xml:space="preserve">La digitalización del proceso de entrega de permisos ha permitido una reducción en los costos de operación de este producto, lo que ha representado una subejecución en el aspecto financiero. La facilidad que representa lo antes mencionado ha contribuido con el aumento de permisos de operaciones emitidos, esto se ve reflejado en la sobre ejecución de la parte física del producto.                                                            </t>
  </si>
  <si>
    <r>
      <rPr>
        <b/>
        <i/>
        <sz val="11"/>
        <color theme="1"/>
        <rFont val="Calibri"/>
        <family val="2"/>
        <scheme val="minor"/>
      </rPr>
      <t xml:space="preserve">Desvío Ejecución Física: </t>
    </r>
    <r>
      <rPr>
        <i/>
        <sz val="11"/>
        <color theme="1"/>
        <rFont val="Calibri"/>
        <family val="2"/>
        <scheme val="minor"/>
      </rPr>
      <t xml:space="preserve">La ejecución física de este producto presenta una desviación negativa considerable, esto debido a que se arrastra una mala proyección de la producción esperada. En tanto a la dimensión financiera, el resultado no obtuvo la misma tendencia.                                                  </t>
    </r>
  </si>
  <si>
    <t>1-Fueron emitidas las licencias de operación solicitadas, cumplimos con más de lo programado, gracias a nuestra optimización de los recursos gastamos menos de nuestra programación financiera, mejorando así este trimestre.                                                              2-En el trimestre Octubre-Diciembre reflejó un ligero aumento de la demanda consistente con la tendencia al alza que viene presentándose desde el segundo trimestre del 2023. La variación financiera no presenta ejecución debido al cambio en la operatividad del proceso de emisión de licencias de operación.</t>
  </si>
  <si>
    <t>1-En el tercer trimestre debido a que el contrato de elaboración de rótulos se venció no tenemos rótulos por el momento.                                                                                                                                                                                               2-Durante el cuarto trimestre no se efectuaron colocaciones de rótulo a prestadores de servicios de transporte terrestre de pasajeros debido a que la institución está en proceso de contratación de proveedor para la adquisición de este insumo.</t>
  </si>
  <si>
    <t>1-Nuestra ejecución física fue mayor de lo programado debido que hubo mas demanda de nuestro servicios y en la parte financiera no sobrepasamos los gastos porque la demanda fue de manera presencial.                                                                                                      2-Este producto representó una demanda del servicio mayor a lo programado para el trimestre Octubre-Diciembre, mientras que la ejecución financiera no presenta ejecución debido a la falta de operativos en campo, casi la totalidad de los permisos fueron otorgados vía web.</t>
  </si>
  <si>
    <t>1-Este producto cumplió de manera satisfactoria con la ejecución física.                                                                                                                             2-Este producto cumplió de manera satisfactoria con la ejecución física. En cuanto a la financiera este producto trae consigo un arrastre de baja ejecución de fondos.</t>
  </si>
  <si>
    <t>En cuanto a la ejecución financiera, este producto trae consigo un arrastre de la baja ejecución de fondos efectuadas en este ultimo semestre del año, tenemos un porcentaje 77.66% en el total del semestre.</t>
  </si>
  <si>
    <t xml:space="preserve">1-Nuestra ejecución física fue menos de lo programado porque la planificación que existía anteriormente tubo variación pero cumplimos con nuestro programa y la ejecución financiera gastamos mas de lo programado porque tuvimos que trasladarnos a diferentes puntos del país.                                                                                                                                                                                              2-Actualmente las inspecciones técnicas vehiculares están limitadas a prestadores de servicios de transporte de pasajeros, esto limita el público objetivo y teniendo como consecuencia una baja demanda. </t>
  </si>
  <si>
    <t xml:space="preserve">1-En nuestra ejecución física cumplimos con nuestra campaña ponte el casco la cual busca promover el uso del casco y fomentar el respeto de las leyes de transito de nuestro país. En la parte financiera optimizamos los recursos ya que la compañía "Total Energies Dominicana" realizo la donación de los casco nuevos que intercambiamos y de los labels de los duplicados de registros.                        2-En nuestra ejecución física continuamos con nuestra campaña ponte el casco como parte de nuestra planificación. En la financiera los gastos de viáticos y las inversiones en la actividades realizadas </t>
  </si>
  <si>
    <t>Realizamos tres eventos promocionales en diferentes escenarios de los cuales se abordo el tema de la seguridad vial y los factores de riesgos de conducir bajo los efectos de alcohol. En cuanto a la ejecución financiera estos eventos fue con patrocinadores.</t>
  </si>
  <si>
    <t>1-Realizamos una ejecución física por encima de nuestra programación debido a la demanda de capacitaciones obtenidas,  se pudo dar respuesta a tiempo. en cuanto a nuestra ejecución financiera los gastos reflejados es en base a los viáticos solicitados para cumplir con nuestra jornada.                                                                                                                                                                                                            2-Realizamos una ejecución física por encima de nuestra programación debido a la demanda de capacitaciones obtenidas y se pudo dar respuesta en tiempo oportuno. En cuanto a nuestra ejecución financiera los gastos reflejados presentaron una disminución respecto a lo presupuestado, porque se utilizo más los salones de nuestra escuela.</t>
  </si>
  <si>
    <t>1-Hubo una buena ejecución de nuestra meta física e impactamos más personas con nuestras capacitaciones.                                         2-Hubo una buena ejecución de nuestra meta física ajustada a la programación. La ejecución financiera del las capacitaciones pudo optimizarse debido al cambio de modalidad en un número significativo de las formaciones impartidas.</t>
  </si>
  <si>
    <t>1-Fueron diseñados los corredores integrados al sistema de transporte público con una ejecución mayor que lo estipulado porque esos levantamientos fueron realizados en el año 2022 y en el tercer trimestre se procedió a realizar los análisis de todos los datos que teníamos. En la parte financiera no tuvimos gastos porque no se han implementado.                                                                                   2-Se realizaron los levantamientos de lugar pero quedamos por debajo de lo programado debido a que solo se aprobaron tres para este trimestre en coordinación con presidencia y otros sectores.Trabajos con los operadores en corredores post y en proceso de licencia de operación (ficha técnica con demanda de pasajeros, velocidades promedio, tiempos promedios, proporción de unidades por empresa, revisión estudio de factibilidad económica, visita a campo a patios y talleres propuestos y socialización con directivos):
- Corredor Las Américas
- Corredor Los Girasoles
- Corredor Gurabo (Santiago de los Caballeros)</t>
  </si>
  <si>
    <t>1- Diseño de las paradas del Corredor Av. Hípica operado por OMSA y que formará parte del SITP.
- En proceso el Diseño de las paradas del Corredor Domingo Savio que será operado por OMSA y que formará parte del SITP.
- En proceso de adquisiciones el Corredor Ciudad Colonial. una ejecución financiera por debajo de lo programado ya que ese gasto fue de diseño y señalización.                                                                                                                                                                                                                   2-Trabajamos los corredores aprobados por presidencia de los cuales sólo en este trimestre entregamos dos de los cinco programados .Cargado en el sistema las paradas del Corredor Av. Hípica operado por OMSA.
Diseño de las paradas del Corredor Duarte provincia Santiago de los Caballeros, incluyendo la señalización horizontal y vertical necesaria.</t>
  </si>
  <si>
    <t>1-Asistencias técnicas municipios:
- Corredor del Este - Punta Cana
- Botoncillo - Buen Hombre, Montecristi con una ejecución financiera por debajo de lo programado ya que realizamos menos en la de lo planificado.                                                                                                                                                                                                                                    2-Asistencias técnicas municipios:
a) Av. Pedro A. Rivera – Provincia La Vega
b) Cabrera – Provincia María Trinidad Sánchez
c) Hatillo – Provincia San Cristóbal
d) La Caleta – Provincia La Romana</t>
  </si>
  <si>
    <t xml:space="preserve">1-Trabajamos el Plan de movilidad de:
- San Juan de la Maguana como lo habíamos planificado para este trimestre en su diseño, no incurrimos en gastos en este trimestre.                                                                                                                                                                                                                                                   2- La ejecución física se realizó según lo planificado, la dimensión financiera no presentó gastos gracias a que se contaba con los levantamientos de información necesarios.                                                                                                                                                                               Planes de movilidad:
a) Ciudad Santa María – Provincia Santiago de los Caballeros
b) Moca – Provincia Espaillat     </t>
  </si>
  <si>
    <t>1- En el tercer trimestre los costos fueron gastado acorde a lo planificado                                                                                                                  2-Los costos operativos de estas asistencias se elevaron por encima de lo esperado, pero optimizamos los recursos en un 83.25%.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</si>
</sst>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yyyy;@"/>
    <numFmt numFmtId="165" formatCode="[$-10409]#,##0;\-#,##0"/>
    <numFmt numFmtId="166" formatCode="[$-10409]#,##0.00;\-#,##0.00"/>
    <numFmt numFmtId="167" formatCode="[$-10409]0.00%"/>
    <numFmt numFmtId="168" formatCode="#,##0.00_ ;\-#,##0.00\ "/>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b/>
      <i/>
      <sz val="11"/>
      <color theme="1"/>
      <name val="Calibri"/>
      <family val="2"/>
      <scheme val="minor"/>
    </font>
    <font>
      <sz val="11"/>
      <color rgb="FFFF0000"/>
      <name val="Calibri"/>
      <family val="2"/>
      <scheme val="minor"/>
    </font>
    <font>
      <sz val="11"/>
      <color rgb="FFFF0000"/>
      <name val="Calibri"/>
      <family val="2"/>
    </font>
    <font>
      <b/>
      <sz val="11"/>
      <name val="Calibri"/>
      <family val="2"/>
      <scheme val="minor"/>
    </font>
    <font>
      <i/>
      <sz val="11"/>
      <name val="Calibri"/>
      <family val="2"/>
      <scheme val="minor"/>
    </font>
    <font>
      <sz val="11"/>
      <name val="Calibri"/>
      <family val="2"/>
      <scheme val="minor"/>
    </font>
    <font>
      <sz val="11"/>
      <color theme="1"/>
      <name val="Calibri"/>
      <family val="2"/>
    </font>
    <font>
      <sz val="9"/>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4">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6" fontId="17" fillId="0" borderId="28" xfId="0" applyNumberFormat="1" applyFont="1" applyBorder="1" applyAlignment="1" applyProtection="1">
      <alignment horizontal="center" vertical="center" wrapText="1" readingOrder="1"/>
      <protection locked="0"/>
    </xf>
    <xf numFmtId="165"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17" fillId="0" borderId="33" xfId="0" applyFont="1" applyBorder="1" applyAlignment="1" applyProtection="1">
      <alignment vertical="top" wrapText="1"/>
      <protection locked="0"/>
    </xf>
    <xf numFmtId="0" fontId="17" fillId="0" borderId="34" xfId="0" applyFont="1" applyBorder="1" applyAlignment="1" applyProtection="1">
      <alignment vertical="top" wrapText="1"/>
      <protection locked="0"/>
    </xf>
    <xf numFmtId="165" fontId="17" fillId="0" borderId="34" xfId="0" applyNumberFormat="1" applyFont="1" applyBorder="1" applyAlignment="1" applyProtection="1">
      <alignment horizontal="center" vertical="center" wrapText="1" readingOrder="1"/>
      <protection locked="0"/>
    </xf>
    <xf numFmtId="166" fontId="17" fillId="0" borderId="34" xfId="0" applyNumberFormat="1" applyFont="1" applyBorder="1" applyAlignment="1" applyProtection="1">
      <alignment horizontal="center" vertical="center" wrapText="1" readingOrder="1"/>
      <protection locked="0"/>
    </xf>
    <xf numFmtId="165" fontId="17" fillId="0" borderId="34" xfId="0" applyNumberFormat="1"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Alignment="1" applyProtection="1">
      <alignment horizontal="left" vertical="center" wrapText="1"/>
      <protection locked="0"/>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165" fontId="17" fillId="0" borderId="28" xfId="0" applyNumberFormat="1" applyFont="1" applyBorder="1" applyAlignment="1" applyProtection="1">
      <alignment horizontal="center" vertical="center" wrapText="1" readingOrder="1"/>
      <protection locked="0"/>
    </xf>
    <xf numFmtId="168" fontId="17" fillId="0" borderId="28" xfId="0" applyNumberFormat="1" applyFont="1" applyBorder="1" applyAlignment="1" applyProtection="1">
      <alignment horizontal="center" vertical="center" wrapText="1" readingOrder="1"/>
      <protection locked="0"/>
    </xf>
    <xf numFmtId="10" fontId="11" fillId="0" borderId="0" xfId="0" applyNumberFormat="1" applyFont="1" applyProtection="1">
      <protection locked="0"/>
    </xf>
    <xf numFmtId="10" fontId="0" fillId="0" borderId="0" xfId="0" applyNumberFormat="1"/>
    <xf numFmtId="0" fontId="25" fillId="0" borderId="0" xfId="0" applyFont="1" applyProtection="1">
      <protection locked="0"/>
    </xf>
    <xf numFmtId="0" fontId="24" fillId="0" borderId="0" xfId="0" applyFont="1"/>
    <xf numFmtId="10" fontId="25" fillId="0" borderId="0" xfId="0" applyNumberFormat="1" applyFont="1" applyProtection="1">
      <protection locked="0"/>
    </xf>
    <xf numFmtId="0" fontId="26" fillId="0" borderId="17" xfId="0" applyFont="1" applyBorder="1" applyAlignment="1" applyProtection="1">
      <alignment vertical="center" wrapText="1"/>
      <protection locked="0"/>
    </xf>
    <xf numFmtId="0" fontId="28" fillId="0" borderId="0" xfId="0" applyFont="1"/>
    <xf numFmtId="0" fontId="9" fillId="0" borderId="17" xfId="0" applyFont="1" applyBorder="1" applyAlignment="1" applyProtection="1">
      <alignment vertical="top" wrapText="1"/>
      <protection locked="0"/>
    </xf>
    <xf numFmtId="0" fontId="11" fillId="0" borderId="0" xfId="0" applyFont="1" applyAlignment="1" applyProtection="1">
      <alignment vertical="top"/>
      <protection locked="0"/>
    </xf>
    <xf numFmtId="0" fontId="0" fillId="0" borderId="0" xfId="0" applyAlignment="1">
      <alignment vertical="top"/>
    </xf>
    <xf numFmtId="168" fontId="17" fillId="0" borderId="28" xfId="0" applyNumberFormat="1" applyFont="1" applyBorder="1" applyAlignment="1" applyProtection="1">
      <alignment horizontal="center" vertical="center" wrapText="1"/>
      <protection locked="0"/>
    </xf>
    <xf numFmtId="166"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protection locked="0"/>
    </xf>
    <xf numFmtId="167" fontId="17" fillId="7" borderId="25" xfId="0" applyNumberFormat="1" applyFont="1" applyFill="1" applyBorder="1" applyAlignment="1" applyProtection="1">
      <alignment horizontal="center" vertical="center" wrapText="1"/>
      <protection locked="0"/>
    </xf>
    <xf numFmtId="0" fontId="17" fillId="0" borderId="24" xfId="0" applyFont="1" applyBorder="1" applyAlignment="1" applyProtection="1">
      <alignment horizontal="center" vertical="center" wrapText="1"/>
      <protection locked="0"/>
    </xf>
    <xf numFmtId="0" fontId="17" fillId="0" borderId="28" xfId="0" applyFont="1" applyBorder="1" applyAlignment="1" applyProtection="1">
      <alignment horizontal="center" vertical="center" wrapText="1"/>
      <protection locked="0"/>
    </xf>
    <xf numFmtId="0" fontId="11" fillId="0" borderId="0" xfId="0" applyFont="1" applyAlignment="1" applyProtection="1">
      <alignment horizontal="center" vertical="center"/>
      <protection locked="0"/>
    </xf>
    <xf numFmtId="10" fontId="0" fillId="0" borderId="0" xfId="0" applyNumberFormat="1" applyAlignment="1">
      <alignment horizontal="center" vertical="center"/>
    </xf>
    <xf numFmtId="0" fontId="0" fillId="0" borderId="0" xfId="0" applyAlignment="1">
      <alignment horizontal="center" vertical="center"/>
    </xf>
    <xf numFmtId="165" fontId="30" fillId="0" borderId="34" xfId="0" applyNumberFormat="1" applyFont="1" applyBorder="1" applyAlignment="1" applyProtection="1">
      <alignment horizontal="center" vertical="center" wrapText="1"/>
      <protection locked="0"/>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2" fillId="0" borderId="22" xfId="0" applyFont="1" applyBorder="1" applyAlignment="1" applyProtection="1">
      <alignment horizontal="left" vertical="top" wrapText="1"/>
      <protection locked="0"/>
    </xf>
    <xf numFmtId="0" fontId="10" fillId="6" borderId="22" xfId="0" applyFont="1" applyFill="1" applyBorder="1" applyAlignment="1">
      <alignment horizontal="left" vertical="center" wrapText="1"/>
    </xf>
    <xf numFmtId="0" fontId="12" fillId="6" borderId="22" xfId="0" applyFont="1" applyFill="1" applyBorder="1" applyAlignment="1">
      <alignment horizontal="left" vertical="center" wrapText="1"/>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38"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39" fontId="29" fillId="9" borderId="25" xfId="1" applyNumberFormat="1" applyFont="1" applyFill="1" applyBorder="1" applyAlignment="1" applyProtection="1">
      <alignment horizontal="center" vertical="center" wrapText="1" readingOrder="1"/>
      <protection locked="0"/>
    </xf>
    <xf numFmtId="39" fontId="29" fillId="9" borderId="38" xfId="1" applyNumberFormat="1" applyFont="1" applyFill="1" applyBorder="1" applyAlignment="1" applyProtection="1">
      <alignment horizontal="center" vertical="center" wrapText="1" readingOrder="1"/>
      <protection locked="0"/>
    </xf>
    <xf numFmtId="39" fontId="29" fillId="9" borderId="24" xfId="1" applyNumberFormat="1" applyFont="1" applyFill="1" applyBorder="1" applyAlignment="1" applyProtection="1">
      <alignment horizontal="center" vertical="center" wrapText="1" readingOrder="1"/>
      <protection locked="0"/>
    </xf>
    <xf numFmtId="10" fontId="29" fillId="9" borderId="28" xfId="2" applyNumberFormat="1" applyFont="1" applyFill="1" applyBorder="1" applyAlignment="1" applyProtection="1">
      <alignment horizontal="center" vertical="center" wrapText="1" readingOrder="1"/>
    </xf>
    <xf numFmtId="10" fontId="29" fillId="9" borderId="29" xfId="2" applyNumberFormat="1" applyFont="1" applyFill="1" applyBorder="1" applyAlignment="1" applyProtection="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5" xfId="0" applyFont="1" applyBorder="1" applyAlignment="1" applyProtection="1">
      <alignment horizontal="left" vertical="center" wrapText="1"/>
      <protection locked="0"/>
    </xf>
    <xf numFmtId="0" fontId="22" fillId="0" borderId="36"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0" fillId="0" borderId="0" xfId="0"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39" fontId="29" fillId="9" borderId="27" xfId="1" applyNumberFormat="1" applyFont="1" applyFill="1" applyBorder="1" applyAlignment="1" applyProtection="1">
      <alignment horizontal="center" vertical="center" wrapText="1" readingOrder="1"/>
      <protection locked="0"/>
    </xf>
    <xf numFmtId="39" fontId="29" fillId="9" borderId="28" xfId="1" applyNumberFormat="1" applyFont="1" applyFill="1" applyBorder="1" applyAlignment="1" applyProtection="1">
      <alignment horizontal="center" vertical="center" wrapText="1" readingOrder="1"/>
      <protection locked="0"/>
    </xf>
    <xf numFmtId="0" fontId="22" fillId="0" borderId="0" xfId="0" applyFont="1" applyAlignment="1" applyProtection="1">
      <alignment horizontal="left" vertical="top" wrapText="1"/>
      <protection locked="0"/>
    </xf>
    <xf numFmtId="0" fontId="22" fillId="0" borderId="18" xfId="0" applyFont="1" applyBorder="1" applyAlignment="1" applyProtection="1">
      <alignment horizontal="left" vertical="top" wrapText="1"/>
      <protection locked="0"/>
    </xf>
    <xf numFmtId="3" fontId="22" fillId="0" borderId="0" xfId="0" applyNumberFormat="1" applyFont="1" applyAlignment="1" applyProtection="1">
      <alignment horizontal="left" vertical="center" wrapText="1"/>
      <protection locked="0"/>
    </xf>
    <xf numFmtId="39" fontId="11" fillId="9" borderId="27" xfId="1" applyNumberFormat="1" applyFont="1" applyFill="1" applyBorder="1" applyAlignment="1" applyProtection="1">
      <alignment horizontal="center" vertical="center" wrapText="1" readingOrder="1"/>
      <protection locked="0"/>
    </xf>
    <xf numFmtId="39" fontId="11" fillId="9" borderId="28" xfId="1" applyNumberFormat="1" applyFont="1" applyFill="1" applyBorder="1" applyAlignment="1" applyProtection="1">
      <alignment horizontal="center" vertical="center" wrapText="1" readingOrder="1"/>
      <protection locked="0"/>
    </xf>
    <xf numFmtId="39" fontId="11" fillId="9" borderId="25" xfId="1" applyNumberFormat="1" applyFont="1" applyFill="1" applyBorder="1" applyAlignment="1" applyProtection="1">
      <alignment horizontal="center" vertical="center" wrapText="1" readingOrder="1"/>
      <protection locked="0"/>
    </xf>
    <xf numFmtId="39" fontId="11" fillId="9" borderId="38"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10" fontId="11" fillId="9" borderId="28" xfId="2" applyNumberFormat="1" applyFont="1" applyFill="1" applyBorder="1" applyAlignment="1" applyProtection="1">
      <alignment horizontal="center" vertical="center" wrapText="1" readingOrder="1"/>
    </xf>
    <xf numFmtId="10" fontId="11" fillId="9" borderId="29" xfId="2" applyNumberFormat="1" applyFont="1" applyFill="1" applyBorder="1" applyAlignment="1" applyProtection="1">
      <alignment horizontal="center" vertical="center" wrapText="1" readingOrder="1"/>
    </xf>
    <xf numFmtId="0" fontId="27" fillId="0" borderId="0" xfId="0" applyFont="1" applyAlignment="1" applyProtection="1">
      <alignment horizontal="left" vertical="center" wrapText="1"/>
      <protection locked="0"/>
    </xf>
    <xf numFmtId="0" fontId="27" fillId="0" borderId="18" xfId="0" applyFont="1" applyBorder="1" applyAlignment="1" applyProtection="1">
      <alignment horizontal="left" vertical="center" wrapText="1"/>
      <protection locked="0"/>
    </xf>
    <xf numFmtId="0" fontId="0" fillId="0" borderId="36" xfId="0" applyBorder="1" applyAlignment="1">
      <alignment horizontal="center"/>
    </xf>
    <xf numFmtId="0" fontId="2" fillId="0" borderId="39" xfId="0" applyFont="1" applyBorder="1" applyAlignment="1">
      <alignment horizontal="center"/>
    </xf>
    <xf numFmtId="0" fontId="0" fillId="0" borderId="0" xfId="0" applyAlignment="1">
      <alignment horizontal="center" vertical="top" wrapText="1"/>
    </xf>
  </cellXfs>
  <cellStyles count="3">
    <cellStyle name="Millares" xfId="1" builtinId="3"/>
    <cellStyle name="Normal" xfId="0" builtinId="0"/>
    <cellStyle name="Porcentaje" xfId="2" builtinId="5"/>
  </cellStyles>
  <dxfs count="210">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107343</xdr:colOff>
      <xdr:row>0</xdr:row>
      <xdr:rowOff>74544</xdr:rowOff>
    </xdr:from>
    <xdr:ext cx="1322070" cy="781471"/>
    <xdr:pic>
      <xdr:nvPicPr>
        <xdr:cNvPr id="2" name="Imagen 2">
          <a:extLst>
            <a:ext uri="{FF2B5EF4-FFF2-40B4-BE49-F238E27FC236}">
              <a16:creationId xmlns:a16="http://schemas.microsoft.com/office/drawing/2014/main" id="{A30B84FB-D276-4D98-B266-076FBF338B51}"/>
            </a:ext>
          </a:extLst>
        </xdr:cNvPr>
        <xdr:cNvPicPr>
          <a:picLocks noChangeAspect="1"/>
        </xdr:cNvPicPr>
      </xdr:nvPicPr>
      <xdr:blipFill>
        <a:blip xmlns:r="http://schemas.openxmlformats.org/officeDocument/2006/relationships" r:embed="rId1"/>
        <a:stretch>
          <a:fillRect/>
        </a:stretch>
      </xdr:blipFill>
      <xdr:spPr>
        <a:xfrm>
          <a:off x="107343" y="74544"/>
          <a:ext cx="1322070" cy="781471"/>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108586</xdr:colOff>
      <xdr:row>0</xdr:row>
      <xdr:rowOff>57151</xdr:rowOff>
    </xdr:from>
    <xdr:ext cx="1215389" cy="718412"/>
    <xdr:pic>
      <xdr:nvPicPr>
        <xdr:cNvPr id="2" name="Imagen 1">
          <a:extLst>
            <a:ext uri="{FF2B5EF4-FFF2-40B4-BE49-F238E27FC236}">
              <a16:creationId xmlns:a16="http://schemas.microsoft.com/office/drawing/2014/main" id="{84157A57-BA75-442E-836B-652D548FA297}"/>
            </a:ext>
          </a:extLst>
        </xdr:cNvPr>
        <xdr:cNvPicPr>
          <a:picLocks noChangeAspect="1"/>
        </xdr:cNvPicPr>
      </xdr:nvPicPr>
      <xdr:blipFill>
        <a:blip xmlns:r="http://schemas.openxmlformats.org/officeDocument/2006/relationships" r:embed="rId1"/>
        <a:stretch>
          <a:fillRect/>
        </a:stretch>
      </xdr:blipFill>
      <xdr:spPr>
        <a:xfrm>
          <a:off x="108586" y="57151"/>
          <a:ext cx="1215389" cy="718412"/>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127636</xdr:colOff>
      <xdr:row>0</xdr:row>
      <xdr:rowOff>47626</xdr:rowOff>
    </xdr:from>
    <xdr:ext cx="1224914" cy="724042"/>
    <xdr:pic>
      <xdr:nvPicPr>
        <xdr:cNvPr id="2" name="Imagen 1">
          <a:extLst>
            <a:ext uri="{FF2B5EF4-FFF2-40B4-BE49-F238E27FC236}">
              <a16:creationId xmlns:a16="http://schemas.microsoft.com/office/drawing/2014/main" id="{7EF57868-7933-483D-9680-3F34E00BDFE4}"/>
            </a:ext>
          </a:extLst>
        </xdr:cNvPr>
        <xdr:cNvPicPr>
          <a:picLocks noChangeAspect="1"/>
        </xdr:cNvPicPr>
      </xdr:nvPicPr>
      <xdr:blipFill>
        <a:blip xmlns:r="http://schemas.openxmlformats.org/officeDocument/2006/relationships" r:embed="rId1"/>
        <a:stretch>
          <a:fillRect/>
        </a:stretch>
      </xdr:blipFill>
      <xdr:spPr>
        <a:xfrm>
          <a:off x="127636" y="47626"/>
          <a:ext cx="1224914" cy="724042"/>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165736</xdr:colOff>
      <xdr:row>0</xdr:row>
      <xdr:rowOff>85726</xdr:rowOff>
    </xdr:from>
    <xdr:ext cx="1196339" cy="707152"/>
    <xdr:pic>
      <xdr:nvPicPr>
        <xdr:cNvPr id="2" name="Imagen 1">
          <a:extLst>
            <a:ext uri="{FF2B5EF4-FFF2-40B4-BE49-F238E27FC236}">
              <a16:creationId xmlns:a16="http://schemas.microsoft.com/office/drawing/2014/main" id="{39CF5E42-2DDD-4E1A-B7FF-A4DAA274909D}"/>
            </a:ext>
          </a:extLst>
        </xdr:cNvPr>
        <xdr:cNvPicPr>
          <a:picLocks noChangeAspect="1"/>
        </xdr:cNvPicPr>
      </xdr:nvPicPr>
      <xdr:blipFill>
        <a:blip xmlns:r="http://schemas.openxmlformats.org/officeDocument/2006/relationships" r:embed="rId1"/>
        <a:stretch>
          <a:fillRect/>
        </a:stretch>
      </xdr:blipFill>
      <xdr:spPr>
        <a:xfrm>
          <a:off x="165736" y="85726"/>
          <a:ext cx="1196339" cy="707152"/>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146686</xdr:colOff>
      <xdr:row>0</xdr:row>
      <xdr:rowOff>57150</xdr:rowOff>
    </xdr:from>
    <xdr:ext cx="1263014" cy="746563"/>
    <xdr:pic>
      <xdr:nvPicPr>
        <xdr:cNvPr id="2" name="Imagen 1">
          <a:extLst>
            <a:ext uri="{FF2B5EF4-FFF2-40B4-BE49-F238E27FC236}">
              <a16:creationId xmlns:a16="http://schemas.microsoft.com/office/drawing/2014/main" id="{4EEB8DE6-1B9C-47DE-9F8E-941C5DE91F86}"/>
            </a:ext>
          </a:extLst>
        </xdr:cNvPr>
        <xdr:cNvPicPr>
          <a:picLocks noChangeAspect="1"/>
        </xdr:cNvPicPr>
      </xdr:nvPicPr>
      <xdr:blipFill>
        <a:blip xmlns:r="http://schemas.openxmlformats.org/officeDocument/2006/relationships" r:embed="rId1"/>
        <a:stretch>
          <a:fillRect/>
        </a:stretch>
      </xdr:blipFill>
      <xdr:spPr>
        <a:xfrm>
          <a:off x="146686" y="57150"/>
          <a:ext cx="1263014" cy="746563"/>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137161</xdr:colOff>
      <xdr:row>0</xdr:row>
      <xdr:rowOff>47625</xdr:rowOff>
    </xdr:from>
    <xdr:ext cx="1301114" cy="739640"/>
    <xdr:pic>
      <xdr:nvPicPr>
        <xdr:cNvPr id="2" name="Imagen 1">
          <a:extLst>
            <a:ext uri="{FF2B5EF4-FFF2-40B4-BE49-F238E27FC236}">
              <a16:creationId xmlns:a16="http://schemas.microsoft.com/office/drawing/2014/main" id="{846934D7-4E5F-433E-B91E-0F244C25AD3F}"/>
            </a:ext>
          </a:extLst>
        </xdr:cNvPr>
        <xdr:cNvPicPr>
          <a:picLocks noChangeAspect="1"/>
        </xdr:cNvPicPr>
      </xdr:nvPicPr>
      <xdr:blipFill>
        <a:blip xmlns:r="http://schemas.openxmlformats.org/officeDocument/2006/relationships" r:embed="rId1"/>
        <a:stretch>
          <a:fillRect/>
        </a:stretch>
      </xdr:blipFill>
      <xdr:spPr>
        <a:xfrm>
          <a:off x="137161" y="47625"/>
          <a:ext cx="1301114" cy="7396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142356</xdr:colOff>
      <xdr:row>0</xdr:row>
      <xdr:rowOff>25978</xdr:rowOff>
    </xdr:from>
    <xdr:ext cx="1260416" cy="745028"/>
    <xdr:pic>
      <xdr:nvPicPr>
        <xdr:cNvPr id="2" name="Imagen 2">
          <a:extLst>
            <a:ext uri="{FF2B5EF4-FFF2-40B4-BE49-F238E27FC236}">
              <a16:creationId xmlns:a16="http://schemas.microsoft.com/office/drawing/2014/main" id="{A16EE867-5AD5-4B55-A10B-3F3A0FC08187}"/>
            </a:ext>
          </a:extLst>
        </xdr:cNvPr>
        <xdr:cNvPicPr>
          <a:picLocks noChangeAspect="1"/>
        </xdr:cNvPicPr>
      </xdr:nvPicPr>
      <xdr:blipFill>
        <a:blip xmlns:r="http://schemas.openxmlformats.org/officeDocument/2006/relationships" r:embed="rId1"/>
        <a:stretch>
          <a:fillRect/>
        </a:stretch>
      </xdr:blipFill>
      <xdr:spPr>
        <a:xfrm>
          <a:off x="142356" y="25978"/>
          <a:ext cx="1260416" cy="74502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151017</xdr:colOff>
      <xdr:row>0</xdr:row>
      <xdr:rowOff>43296</xdr:rowOff>
    </xdr:from>
    <xdr:ext cx="1243098" cy="734791"/>
    <xdr:pic>
      <xdr:nvPicPr>
        <xdr:cNvPr id="2" name="Imagen 2">
          <a:extLst>
            <a:ext uri="{FF2B5EF4-FFF2-40B4-BE49-F238E27FC236}">
              <a16:creationId xmlns:a16="http://schemas.microsoft.com/office/drawing/2014/main" id="{ABF233FB-80D8-4977-A822-418929C09870}"/>
            </a:ext>
          </a:extLst>
        </xdr:cNvPr>
        <xdr:cNvPicPr>
          <a:picLocks noChangeAspect="1"/>
        </xdr:cNvPicPr>
      </xdr:nvPicPr>
      <xdr:blipFill>
        <a:blip xmlns:r="http://schemas.openxmlformats.org/officeDocument/2006/relationships" r:embed="rId1"/>
        <a:stretch>
          <a:fillRect/>
        </a:stretch>
      </xdr:blipFill>
      <xdr:spPr>
        <a:xfrm>
          <a:off x="151017" y="43296"/>
          <a:ext cx="1243098" cy="73479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159675</xdr:colOff>
      <xdr:row>0</xdr:row>
      <xdr:rowOff>43296</xdr:rowOff>
    </xdr:from>
    <xdr:ext cx="1259831" cy="744682"/>
    <xdr:pic>
      <xdr:nvPicPr>
        <xdr:cNvPr id="2" name="Imagen 1">
          <a:extLst>
            <a:ext uri="{FF2B5EF4-FFF2-40B4-BE49-F238E27FC236}">
              <a16:creationId xmlns:a16="http://schemas.microsoft.com/office/drawing/2014/main" id="{EFB50193-9B18-4762-AB8D-BC7303555DA8}"/>
            </a:ext>
          </a:extLst>
        </xdr:cNvPr>
        <xdr:cNvPicPr>
          <a:picLocks noChangeAspect="1"/>
        </xdr:cNvPicPr>
      </xdr:nvPicPr>
      <xdr:blipFill>
        <a:blip xmlns:r="http://schemas.openxmlformats.org/officeDocument/2006/relationships" r:embed="rId1"/>
        <a:stretch>
          <a:fillRect/>
        </a:stretch>
      </xdr:blipFill>
      <xdr:spPr>
        <a:xfrm>
          <a:off x="159675" y="43296"/>
          <a:ext cx="1259831" cy="74468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184787</xdr:colOff>
      <xdr:row>0</xdr:row>
      <xdr:rowOff>57151</xdr:rowOff>
    </xdr:from>
    <xdr:ext cx="1215388" cy="718411"/>
    <xdr:pic>
      <xdr:nvPicPr>
        <xdr:cNvPr id="2" name="Imagen 1">
          <a:extLst>
            <a:ext uri="{FF2B5EF4-FFF2-40B4-BE49-F238E27FC236}">
              <a16:creationId xmlns:a16="http://schemas.microsoft.com/office/drawing/2014/main" id="{6CABD9FB-F12F-4EE9-BCF2-7968AA7CDBF9}"/>
            </a:ext>
          </a:extLst>
        </xdr:cNvPr>
        <xdr:cNvPicPr>
          <a:picLocks noChangeAspect="1"/>
        </xdr:cNvPicPr>
      </xdr:nvPicPr>
      <xdr:blipFill>
        <a:blip xmlns:r="http://schemas.openxmlformats.org/officeDocument/2006/relationships" r:embed="rId1"/>
        <a:stretch>
          <a:fillRect/>
        </a:stretch>
      </xdr:blipFill>
      <xdr:spPr>
        <a:xfrm>
          <a:off x="184787" y="57151"/>
          <a:ext cx="1215388" cy="71841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154624</xdr:colOff>
      <xdr:row>0</xdr:row>
      <xdr:rowOff>55563</xdr:rowOff>
    </xdr:from>
    <xdr:ext cx="1178877" cy="696830"/>
    <xdr:pic>
      <xdr:nvPicPr>
        <xdr:cNvPr id="2" name="Imagen 1">
          <a:extLst>
            <a:ext uri="{FF2B5EF4-FFF2-40B4-BE49-F238E27FC236}">
              <a16:creationId xmlns:a16="http://schemas.microsoft.com/office/drawing/2014/main" id="{63DC1EE4-9DA9-49AF-8422-1543A1D5AF5D}"/>
            </a:ext>
          </a:extLst>
        </xdr:cNvPr>
        <xdr:cNvPicPr>
          <a:picLocks noChangeAspect="1"/>
        </xdr:cNvPicPr>
      </xdr:nvPicPr>
      <xdr:blipFill>
        <a:blip xmlns:r="http://schemas.openxmlformats.org/officeDocument/2006/relationships" r:embed="rId1"/>
        <a:stretch>
          <a:fillRect/>
        </a:stretch>
      </xdr:blipFill>
      <xdr:spPr>
        <a:xfrm>
          <a:off x="154624" y="55563"/>
          <a:ext cx="1178877" cy="69683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165736</xdr:colOff>
      <xdr:row>0</xdr:row>
      <xdr:rowOff>57150</xdr:rowOff>
    </xdr:from>
    <xdr:ext cx="1234439" cy="729673"/>
    <xdr:pic>
      <xdr:nvPicPr>
        <xdr:cNvPr id="2" name="Imagen 1">
          <a:extLst>
            <a:ext uri="{FF2B5EF4-FFF2-40B4-BE49-F238E27FC236}">
              <a16:creationId xmlns:a16="http://schemas.microsoft.com/office/drawing/2014/main" id="{A96776E2-C589-49E2-BD06-D83A94ADD0BC}"/>
            </a:ext>
          </a:extLst>
        </xdr:cNvPr>
        <xdr:cNvPicPr>
          <a:picLocks noChangeAspect="1"/>
        </xdr:cNvPicPr>
      </xdr:nvPicPr>
      <xdr:blipFill>
        <a:blip xmlns:r="http://schemas.openxmlformats.org/officeDocument/2006/relationships" r:embed="rId1"/>
        <a:stretch>
          <a:fillRect/>
        </a:stretch>
      </xdr:blipFill>
      <xdr:spPr>
        <a:xfrm>
          <a:off x="165736" y="57150"/>
          <a:ext cx="1234439" cy="729673"/>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118111</xdr:colOff>
      <xdr:row>0</xdr:row>
      <xdr:rowOff>57151</xdr:rowOff>
    </xdr:from>
    <xdr:ext cx="1234439" cy="729673"/>
    <xdr:pic>
      <xdr:nvPicPr>
        <xdr:cNvPr id="2" name="Imagen 1">
          <a:extLst>
            <a:ext uri="{FF2B5EF4-FFF2-40B4-BE49-F238E27FC236}">
              <a16:creationId xmlns:a16="http://schemas.microsoft.com/office/drawing/2014/main" id="{329F358C-3C1B-4956-933D-D5EC36EEA89D}"/>
            </a:ext>
          </a:extLst>
        </xdr:cNvPr>
        <xdr:cNvPicPr>
          <a:picLocks noChangeAspect="1"/>
        </xdr:cNvPicPr>
      </xdr:nvPicPr>
      <xdr:blipFill>
        <a:blip xmlns:r="http://schemas.openxmlformats.org/officeDocument/2006/relationships" r:embed="rId1"/>
        <a:stretch>
          <a:fillRect/>
        </a:stretch>
      </xdr:blipFill>
      <xdr:spPr>
        <a:xfrm>
          <a:off x="118111" y="57151"/>
          <a:ext cx="1234439" cy="729673"/>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127636</xdr:colOff>
      <xdr:row>0</xdr:row>
      <xdr:rowOff>28576</xdr:rowOff>
    </xdr:from>
    <xdr:ext cx="1234439" cy="729673"/>
    <xdr:pic>
      <xdr:nvPicPr>
        <xdr:cNvPr id="2" name="Imagen 1">
          <a:extLst>
            <a:ext uri="{FF2B5EF4-FFF2-40B4-BE49-F238E27FC236}">
              <a16:creationId xmlns:a16="http://schemas.microsoft.com/office/drawing/2014/main" id="{D63DC3F3-E000-49A0-BA4B-1F692487DBD1}"/>
            </a:ext>
          </a:extLst>
        </xdr:cNvPr>
        <xdr:cNvPicPr>
          <a:picLocks noChangeAspect="1"/>
        </xdr:cNvPicPr>
      </xdr:nvPicPr>
      <xdr:blipFill>
        <a:blip xmlns:r="http://schemas.openxmlformats.org/officeDocument/2006/relationships" r:embed="rId1"/>
        <a:stretch>
          <a:fillRect/>
        </a:stretch>
      </xdr:blipFill>
      <xdr:spPr>
        <a:xfrm>
          <a:off x="127636" y="28576"/>
          <a:ext cx="1234439" cy="72967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8.1.8\Planificacion%20y%20Desarollo\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6" name="Tabla17" displayName="Tabla17" ref="A28:J30" totalsRowShown="0" headerRowDxfId="209" dataDxfId="207" headerRowBorderDxfId="208" tableBorderDxfId="206" totalsRowBorderDxfId="205">
  <tableColumns count="10">
    <tableColumn id="1" name="Producto" dataDxfId="204"/>
    <tableColumn id="2" name="Indicador" dataDxfId="203"/>
    <tableColumn id="3" name="Física_x000a_(A)" dataDxfId="202"/>
    <tableColumn id="4" name="Financiera_x000a_(B)" dataDxfId="201"/>
    <tableColumn id="9" name="Física_x000a_(C)" dataDxfId="200"/>
    <tableColumn id="10" name="Financiera_x000a_(D)" dataDxfId="199">
      <calculatedColumnFormula>SUM(125000,125000)</calculatedColumnFormula>
    </tableColumn>
    <tableColumn id="5" name="Física _x000a_(E)" dataDxfId="198">
      <calculatedColumnFormula>SUM(15,58)</calculatedColumnFormula>
    </tableColumn>
    <tableColumn id="6" name="Financiera _x000a_ (F)" dataDxfId="197">
      <calculatedColumnFormula>SUM(463915,30030)</calculatedColumnFormula>
    </tableColumn>
    <tableColumn id="7" name="Física _x000a_(%)_x000a_ G=E/C" dataDxfId="196">
      <calculatedColumnFormula>+Tabla17[[#This Row],[Física 
(E)]]/Tabla17[[#This Row],[Física
(C)]]</calculatedColumnFormula>
    </tableColumn>
    <tableColumn id="8" name="Financiero _x000a_(%) _x000a_H=F/D" dataDxfId="195">
      <calculatedColumnFormula>+Tabla17[[#This Row],[Financiera 
 (F)]]/Tabla17[[#This Row],[Financiera
(D)]]</calculatedColumnFormula>
    </tableColumn>
  </tableColumns>
  <tableStyleInfo name="Estilo de tabla 1" showFirstColumn="0" showLastColumn="0" showRowStripes="1" showColumnStripes="0"/>
</table>
</file>

<file path=xl/tables/table10.xml><?xml version="1.0" encoding="utf-8"?>
<table xmlns="http://schemas.openxmlformats.org/spreadsheetml/2006/main" id="12" name="Tabla1345910111213" displayName="Tabla1345910111213" ref="A28:J30" totalsRowShown="0" headerRowDxfId="74" dataDxfId="72" headerRowBorderDxfId="73" tableBorderDxfId="71" totalsRowBorderDxfId="70">
  <tableColumns count="10">
    <tableColumn id="1" name="Producto" dataDxfId="69"/>
    <tableColumn id="2" name="Indicador" dataDxfId="68"/>
    <tableColumn id="3" name="Física_x000a_(A)" dataDxfId="67"/>
    <tableColumn id="4" name="Financiera_x000a_(B)" dataDxfId="66"/>
    <tableColumn id="9" name="Física_x000a_(C)" dataDxfId="65">
      <calculatedColumnFormula>SUM(30000,30000)</calculatedColumnFormula>
    </tableColumn>
    <tableColumn id="10" name="Financiera_x000a_(D)" dataDxfId="64">
      <calculatedColumnFormula>SUM(125000,125000)</calculatedColumnFormula>
    </tableColumn>
    <tableColumn id="5" name="Física _x000a_(E)" dataDxfId="63">
      <calculatedColumnFormula>SUM(30338,33137)</calculatedColumnFormula>
    </tableColumn>
    <tableColumn id="6" name="Financiera _x000a_ (F)" dataDxfId="62"/>
    <tableColumn id="7" name="Física _x000a_(%)_x000a_ G=E/C" dataDxfId="61">
      <calculatedColumnFormula>+Tabla1345910111213[[#This Row],[Física 
(E)]]/Tabla1345910111213[[#This Row],[Física
(C)]]</calculatedColumnFormula>
    </tableColumn>
    <tableColumn id="8" name="Financiero _x000a_(%) _x000a_H=F/D" dataDxfId="60">
      <calculatedColumnFormula>+Tabla1345910111213[[#This Row],[Financiera 
 (F)]]/Tabla1345910111213[[#This Row],[Financiera
(D)]]</calculatedColumnFormula>
    </tableColumn>
  </tableColumns>
  <tableStyleInfo name="Estilo de tabla 1" showFirstColumn="0" showLastColumn="0" showRowStripes="1" showColumnStripes="0"/>
</table>
</file>

<file path=xl/tables/table11.xml><?xml version="1.0" encoding="utf-8"?>
<table xmlns="http://schemas.openxmlformats.org/spreadsheetml/2006/main" id="14" name="Tabla13459101112131415" displayName="Tabla13459101112131415" ref="A28:J30" totalsRowShown="0" headerRowDxfId="59" dataDxfId="57" headerRowBorderDxfId="58" tableBorderDxfId="56" totalsRowBorderDxfId="55">
  <tableColumns count="10">
    <tableColumn id="1" name="Producto" dataDxfId="54"/>
    <tableColumn id="2" name="Indicador" dataDxfId="53"/>
    <tableColumn id="3" name="Física_x000a_(A)" dataDxfId="52"/>
    <tableColumn id="4" name="Financiera_x000a_(B)" dataDxfId="51"/>
    <tableColumn id="9" name="Física_x000a_(C)" dataDxfId="50"/>
    <tableColumn id="10" name="Financiera_x000a_(D)" dataDxfId="49"/>
    <tableColumn id="5" name="Física _x000a_(E)" dataDxfId="48"/>
    <tableColumn id="6" name="Financiera _x000a_ (F)" dataDxfId="47"/>
    <tableColumn id="7" name="Física _x000a_(%)_x000a_ G=E/C" dataDxfId="46">
      <calculatedColumnFormula>+Tabla13459101112131415[[#This Row],[Física 
(E)]]/Tabla13459101112131415[[#This Row],[Física
(C)]]</calculatedColumnFormula>
    </tableColumn>
    <tableColumn id="8" name="Financiero _x000a_(%) _x000a_H=F/D" dataDxfId="45">
      <calculatedColumnFormula>+Tabla13459101112131415[[#This Row],[Financiera 
 (F)]]/Tabla13459101112131415[[#This Row],[Financiera
(D)]]</calculatedColumnFormula>
    </tableColumn>
  </tableColumns>
  <tableStyleInfo name="Estilo de tabla 1" showFirstColumn="0" showLastColumn="0" showRowStripes="1" showColumnStripes="0"/>
</table>
</file>

<file path=xl/tables/table12.xml><?xml version="1.0" encoding="utf-8"?>
<table xmlns="http://schemas.openxmlformats.org/spreadsheetml/2006/main" id="15" name="Tabla1345910111213141516" displayName="Tabla1345910111213141516" ref="A28:J30" totalsRowShown="0" headerRowDxfId="44" dataDxfId="42" headerRowBorderDxfId="43" tableBorderDxfId="41" totalsRowBorderDxfId="40">
  <tableColumns count="10">
    <tableColumn id="1" name="Producto" dataDxfId="39"/>
    <tableColumn id="2" name="Indicador" dataDxfId="38"/>
    <tableColumn id="3" name="Física_x000a_(A)" dataDxfId="37"/>
    <tableColumn id="4" name="Financiera_x000a_(B)" dataDxfId="36"/>
    <tableColumn id="9" name="Física_x000a_(C)" dataDxfId="35"/>
    <tableColumn id="10" name="Financiera_x000a_(D)" dataDxfId="34"/>
    <tableColumn id="5" name="Física _x000a_(E)" dataDxfId="33"/>
    <tableColumn id="6" name="Financiera _x000a_ (F)" dataDxfId="32"/>
    <tableColumn id="7" name="Física _x000a_(%)_x000a_ G=E/C" dataDxfId="31">
      <calculatedColumnFormula>+Tabla1345910111213141516[[#This Row],[Física 
(E)]]/Tabla1345910111213141516[[#This Row],[Física
(C)]]</calculatedColumnFormula>
    </tableColumn>
    <tableColumn id="8" name="Financiero _x000a_(%) _x000a_H=F/D" dataDxfId="30">
      <calculatedColumnFormula>+Tabla1345910111213141516[[#This Row],[Financiera 
 (F)]]/Tabla1345910111213141516[[#This Row],[Financiera
(D)]]</calculatedColumnFormula>
    </tableColumn>
  </tableColumns>
  <tableStyleInfo name="Estilo de tabla 1" showFirstColumn="0" showLastColumn="0" showRowStripes="1" showColumnStripes="0"/>
</table>
</file>

<file path=xl/tables/table13.xml><?xml version="1.0" encoding="utf-8"?>
<table xmlns="http://schemas.openxmlformats.org/spreadsheetml/2006/main" id="16" name="Tabla134591011121314151617" displayName="Tabla134591011121314151617" ref="A28:J30" totalsRowShown="0" headerRowDxfId="29" dataDxfId="27" headerRowBorderDxfId="28" tableBorderDxfId="26" totalsRowBorderDxfId="25">
  <tableColumns count="10">
    <tableColumn id="1" name="Producto" dataDxfId="24"/>
    <tableColumn id="2" name="Indicador" dataDxfId="23"/>
    <tableColumn id="3" name="Física_x000a_(A)" dataDxfId="22"/>
    <tableColumn id="4" name="Financiera_x000a_(B)" dataDxfId="21"/>
    <tableColumn id="9" name="Física_x000a_(C)" dataDxfId="20"/>
    <tableColumn id="10" name="Financiera_x000a_(D)" dataDxfId="19"/>
    <tableColumn id="5" name="Física _x000a_(E)" dataDxfId="18"/>
    <tableColumn id="6" name="Financiera _x000a_ (F)" dataDxfId="17">
      <calculatedColumnFormula>SUM(33450,63237.5)</calculatedColumnFormula>
    </tableColumn>
    <tableColumn id="7" name="Física _x000a_(%)_x000a_ G=E/C" dataDxfId="16">
      <calculatedColumnFormula>+Tabla134591011121314151617[[#This Row],[Física 
(E)]]/Tabla134591011121314151617[[#This Row],[Física
(C)]]</calculatedColumnFormula>
    </tableColumn>
    <tableColumn id="8" name="Financiero _x000a_(%) _x000a_H=F/D" dataDxfId="15">
      <calculatedColumnFormula>+Tabla134591011121314151617[[#This Row],[Financiera 
 (F)]]/Tabla134591011121314151617[[#This Row],[Financiera
(D)]]</calculatedColumnFormula>
    </tableColumn>
  </tableColumns>
  <tableStyleInfo name="Estilo de tabla 1" showFirstColumn="0" showLastColumn="0" showRowStripes="1" showColumnStripes="0"/>
</table>
</file>

<file path=xl/tables/table14.xml><?xml version="1.0" encoding="utf-8"?>
<table xmlns="http://schemas.openxmlformats.org/spreadsheetml/2006/main" id="17" name="Tabla13459101112131415161718" displayName="Tabla13459101112131415161718" ref="A28:J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+Tabla13459101112131415161718[[#This Row],[Física 
(E)]]/Tabla13459101112131415161718[[#This Row],[Física
(C)]]</calculatedColumnFormula>
    </tableColumn>
    <tableColumn id="8" name="Financiero _x000a_(%) _x000a_H=F/D" dataDxfId="0">
      <calculatedColumnFormula>+Tabla13459101112131415161718[[#This Row],[Financiera 
 (F)]]/Tabla13459101112131415161718[[#This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5" name="Tabla176" displayName="Tabla176" ref="A28:J30" totalsRowShown="0" headerRowDxfId="194" dataDxfId="192" headerRowBorderDxfId="193" tableBorderDxfId="191" totalsRowBorderDxfId="190">
  <tableColumns count="10">
    <tableColumn id="1" name="Producto" dataDxfId="189"/>
    <tableColumn id="2" name="Indicador" dataDxfId="188"/>
    <tableColumn id="3" name="Física_x000a_(A)" dataDxfId="187"/>
    <tableColumn id="4" name="Financiera_x000a_(B)" dataDxfId="186"/>
    <tableColumn id="9" name="Física_x000a_(C)" dataDxfId="185"/>
    <tableColumn id="10" name="Financiera_x000a_(D)" dataDxfId="184"/>
    <tableColumn id="5" name="Física _x000a_(E)" dataDxfId="183">
      <calculatedColumnFormula>SUM(492,419)</calculatedColumnFormula>
    </tableColumn>
    <tableColumn id="6" name="Financiera _x000a_ (F)" dataDxfId="182">
      <calculatedColumnFormula>SUM(17251,93705)</calculatedColumnFormula>
    </tableColumn>
    <tableColumn id="7" name="Física _x000a_(%)_x000a_ G=E/C" dataDxfId="181">
      <calculatedColumnFormula>+Tabla176[[#This Row],[Física 
(E)]]/Tabla176[[#This Row],[Física
(C)]]</calculatedColumnFormula>
    </tableColumn>
    <tableColumn id="8" name="Financiero _x000a_(%) _x000a_H=F/D" dataDxfId="180">
      <calculatedColumnFormula>Tabla176[[#This Row],[Financiera 
 (F)]]/Tabla176[[#This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7" name="Tabla18" displayName="Tabla18" ref="A28:J30" totalsRowShown="0" headerRowDxfId="179" dataDxfId="177" headerRowBorderDxfId="178" tableBorderDxfId="176" totalsRowBorderDxfId="175">
  <tableColumns count="10">
    <tableColumn id="1" name="Producto" dataDxfId="174"/>
    <tableColumn id="2" name="Indicador" dataDxfId="173"/>
    <tableColumn id="3" name="Física_x000a_(A)" dataDxfId="172"/>
    <tableColumn id="4" name="Financiera_x000a_(B)" dataDxfId="171"/>
    <tableColumn id="9" name="Física_x000a_(C)" dataDxfId="170">
      <calculatedColumnFormula>SUM(23200,22099)</calculatedColumnFormula>
    </tableColumn>
    <tableColumn id="10" name="Financiera_x000a_(D)" dataDxfId="169"/>
    <tableColumn id="5" name="Física _x000a_(E)" dataDxfId="168">
      <calculatedColumnFormula>SUM(34110,25246)</calculatedColumnFormula>
    </tableColumn>
    <tableColumn id="6" name="Financiera _x000a_ (F)" dataDxfId="167"/>
    <tableColumn id="7" name="Física _x000a_(%)_x000a_ G=E/C" dataDxfId="166">
      <calculatedColumnFormula>IF(G29&gt;0,G29/C29,0)</calculatedColumnFormula>
    </tableColumn>
    <tableColumn id="8" name="Financiero _x000a_(%) _x000a_H=F/D" dataDxfId="165">
      <calculatedColumnFormula>IF(#REF!&gt;0,#REF!/D29,0)</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13" name="Tabla134591011121314" displayName="Tabla134591011121314" ref="A28:J30" totalsRowShown="0" headerRowDxfId="164" dataDxfId="162" headerRowBorderDxfId="163" tableBorderDxfId="161" totalsRowBorderDxfId="160">
  <tableColumns count="10">
    <tableColumn id="1" name="Producto" dataDxfId="159"/>
    <tableColumn id="2" name="Indicador" dataDxfId="158"/>
    <tableColumn id="3" name="Física_x000a_(A)" dataDxfId="157"/>
    <tableColumn id="4" name="Financiera_x000a_(B)" dataDxfId="156"/>
    <tableColumn id="9" name="Física_x000a_(C)" dataDxfId="155">
      <calculatedColumnFormula>SUM(1500,1500)</calculatedColumnFormula>
    </tableColumn>
    <tableColumn id="10" name="Financiera_x000a_(D)" dataDxfId="154">
      <calculatedColumnFormula>SUM(500000,500000)</calculatedColumnFormula>
    </tableColumn>
    <tableColumn id="5" name="Física _x000a_(E)" dataDxfId="153">
      <calculatedColumnFormula>SUM(137,935)</calculatedColumnFormula>
    </tableColumn>
    <tableColumn id="6" name="Financiera _x000a_ (F)" dataDxfId="152">
      <calculatedColumnFormula>SUM(9300,5145)</calculatedColumnFormula>
    </tableColumn>
    <tableColumn id="7" name="Física _x000a_(%)_x000a_ G=E/C" dataDxfId="151">
      <calculatedColumnFormula>+Tabla134591011121314[[#This Row],[Física 
(E)]]/Tabla134591011121314[[#This Row],[Física
(C)]]</calculatedColumnFormula>
    </tableColumn>
    <tableColumn id="8" name="Financiero _x000a_(%) _x000a_H=F/D" dataDxfId="150">
      <calculatedColumnFormula>+Tabla134591011121314[[#This Row],[Financiera 
 (F)]]/Tabla134591011121314[[#This Row],[Financiera
(D)]]</calculatedColumnFormula>
    </tableColumn>
  </tableColumns>
  <tableStyleInfo name="Estilo de tabla 1" showFirstColumn="0" showLastColumn="0" showRowStripes="1" showColumnStripes="0"/>
</table>
</file>

<file path=xl/tables/table5.xml><?xml version="1.0" encoding="utf-8"?>
<table xmlns="http://schemas.openxmlformats.org/spreadsheetml/2006/main" id="4" name="Tabla1345" displayName="Tabla1345" ref="A28:J30" totalsRowShown="0" headerRowDxfId="149" dataDxfId="147" headerRowBorderDxfId="148" tableBorderDxfId="146" totalsRowBorderDxfId="145">
  <tableColumns count="10">
    <tableColumn id="1" name="Producto" dataDxfId="144"/>
    <tableColumn id="2" name="Indicador" dataDxfId="143"/>
    <tableColumn id="3" name="Física_x000a_(A)" dataDxfId="142"/>
    <tableColumn id="4" name="Financiera_x000a_(B)" dataDxfId="141"/>
    <tableColumn id="9" name="Física_x000a_(C)" dataDxfId="140">
      <calculatedColumnFormula>SUM(150000,150000)</calculatedColumnFormula>
    </tableColumn>
    <tableColumn id="10" name="Financiera_x000a_(D)" dataDxfId="139">
      <calculatedColumnFormula>SUM(200000000,350000000)</calculatedColumnFormula>
    </tableColumn>
    <tableColumn id="5" name="Física _x000a_(E)" dataDxfId="138">
      <calculatedColumnFormula>SUM(159969,187256)</calculatedColumnFormula>
    </tableColumn>
    <tableColumn id="6" name="Financiera _x000a_ (F)" dataDxfId="137">
      <calculatedColumnFormula>SUM(5878604,708879994)</calculatedColumnFormula>
    </tableColumn>
    <tableColumn id="7" name="Física _x000a_(%)_x000a_ G=E/C" dataDxfId="136">
      <calculatedColumnFormula>+Tabla1345[[#This Row],[Física 
(E)]]/Tabla1345[[#This Row],[Física
(C)]]</calculatedColumnFormula>
    </tableColumn>
    <tableColumn id="8" name="Financiero _x000a_(%) _x000a_H=F/D" dataDxfId="135">
      <calculatedColumnFormula>+Tabla1345[[#This Row],[Financiera 
 (F)]]/Tabla1345[[#This Row],[Financiera
(D)]]</calculatedColumnFormula>
    </tableColumn>
  </tableColumns>
  <tableStyleInfo name="Estilo de tabla 1" showFirstColumn="0" showLastColumn="0" showRowStripes="1" showColumnStripes="0"/>
</table>
</file>

<file path=xl/tables/table6.xml><?xml version="1.0" encoding="utf-8"?>
<table xmlns="http://schemas.openxmlformats.org/spreadsheetml/2006/main" id="8" name="Tabla13459" displayName="Tabla13459" ref="A28:J30" totalsRowShown="0" headerRowDxfId="134" dataDxfId="132" headerRowBorderDxfId="133" tableBorderDxfId="131" totalsRowBorderDxfId="130">
  <tableColumns count="10">
    <tableColumn id="1" name="Producto" dataDxfId="129"/>
    <tableColumn id="2" name="Indicador" dataDxfId="128"/>
    <tableColumn id="3" name="Física_x000a_(A)" dataDxfId="127"/>
    <tableColumn id="4" name="Financiera_x000a_(B)" dataDxfId="126"/>
    <tableColumn id="9" name="Física_x000a_(C)" dataDxfId="125">
      <calculatedColumnFormula>SUM(3000,5000)</calculatedColumnFormula>
    </tableColumn>
    <tableColumn id="10" name="Financiera_x000a_(D)" dataDxfId="124">
      <calculatedColumnFormula>SUM(250000,250000)</calculatedColumnFormula>
    </tableColumn>
    <tableColumn id="5" name="Física _x000a_(E)" dataDxfId="123">
      <calculatedColumnFormula>SUM(4047,1506)</calculatedColumnFormula>
    </tableColumn>
    <tableColumn id="6" name="Financiera _x000a_ (F)" dataDxfId="122"/>
    <tableColumn id="7" name="Física _x000a_(%)_x000a_ G=E/C" dataDxfId="121">
      <calculatedColumnFormula>+Tabla13459[[#This Row],[Física 
(E)]]/Tabla13459[[#This Row],[Física
(C)]]</calculatedColumnFormula>
    </tableColumn>
    <tableColumn id="8" name="Financiero _x000a_(%) _x000a_H=F/D" dataDxfId="120">
      <calculatedColumnFormula>+Tabla13459[[#This Row],[Financiera 
 (F)]]/Tabla13459[[#This Row],[Financiera
(D)]]</calculatedColumnFormula>
    </tableColumn>
  </tableColumns>
  <tableStyleInfo name="Estilo de tabla 1" showFirstColumn="0" showLastColumn="0" showRowStripes="1" showColumnStripes="0"/>
</table>
</file>

<file path=xl/tables/table7.xml><?xml version="1.0" encoding="utf-8"?>
<table xmlns="http://schemas.openxmlformats.org/spreadsheetml/2006/main" id="9" name="Tabla1345910" displayName="Tabla1345910" ref="A28:J30" totalsRowShown="0" headerRowDxfId="119" dataDxfId="117" headerRowBorderDxfId="118" tableBorderDxfId="116" totalsRowBorderDxfId="115">
  <tableColumns count="10">
    <tableColumn id="1" name="Producto" dataDxfId="114"/>
    <tableColumn id="2" name="Indicador" dataDxfId="113"/>
    <tableColumn id="3" name="Física_x000a_(A)" dataDxfId="112"/>
    <tableColumn id="4" name="Financiera_x000a_(B)" dataDxfId="111"/>
    <tableColumn id="9" name="Física_x000a_(C)" dataDxfId="110"/>
    <tableColumn id="10" name="Financiera_x000a_(D)" dataDxfId="109"/>
    <tableColumn id="5" name="Física _x000a_(E)" dataDxfId="108"/>
    <tableColumn id="6" name="Financiera _x000a_ (F)" dataDxfId="107"/>
    <tableColumn id="7" name="Física _x000a_(%)_x000a_ G=E/C" dataDxfId="106">
      <calculatedColumnFormula>+Tabla1345910[[#This Row],[Física 
(E)]]/Tabla1345910[[#This Row],[Física
(C)]]</calculatedColumnFormula>
    </tableColumn>
    <tableColumn id="8" name="Financiero _x000a_(%) _x000a_H=F/D" dataDxfId="105">
      <calculatedColumnFormula>+Tabla1345910[[#This Row],[Financiera 
 (F)]]/Tabla1345910[[#This Row],[Financiera
(D)]]</calculatedColumnFormula>
    </tableColumn>
  </tableColumns>
  <tableStyleInfo name="Estilo de tabla 1" showFirstColumn="0" showLastColumn="0" showRowStripes="1" showColumnStripes="0"/>
</table>
</file>

<file path=xl/tables/table8.xml><?xml version="1.0" encoding="utf-8"?>
<table xmlns="http://schemas.openxmlformats.org/spreadsheetml/2006/main" id="10" name="Tabla134591011" displayName="Tabla134591011" ref="A28:J30" totalsRowShown="0" headerRowDxfId="104" dataDxfId="102" headerRowBorderDxfId="103" tableBorderDxfId="101" totalsRowBorderDxfId="100">
  <tableColumns count="10">
    <tableColumn id="1" name="Producto" dataDxfId="99"/>
    <tableColumn id="2" name="Indicador" dataDxfId="98"/>
    <tableColumn id="3" name="Física_x000a_(A)" dataDxfId="97"/>
    <tableColumn id="4" name="Financiera_x000a_(B)" dataDxfId="96"/>
    <tableColumn id="9" name="Física_x000a_(C)" dataDxfId="95"/>
    <tableColumn id="10" name="Financiera_x000a_(D)" dataDxfId="94"/>
    <tableColumn id="5" name="Física _x000a_(E)" dataDxfId="93"/>
    <tableColumn id="6" name="Financiera _x000a_ (F)" dataDxfId="92"/>
    <tableColumn id="7" name="Física _x000a_(%)_x000a_ G=E/C" dataDxfId="91">
      <calculatedColumnFormula>+Tabla134591011[[#This Row],[Física 
(E)]]/Tabla134591011[[#This Row],[Física
(C)]]</calculatedColumnFormula>
    </tableColumn>
    <tableColumn id="8" name="Financiero _x000a_(%) _x000a_H=F/D" dataDxfId="90">
      <calculatedColumnFormula>+Tabla134591011[[#This Row],[Financiera 
 (F)]]/Tabla134591011[[#This Row],[Financiera
(D)]]</calculatedColumnFormula>
    </tableColumn>
  </tableColumns>
  <tableStyleInfo name="Estilo de tabla 1" showFirstColumn="0" showLastColumn="0" showRowStripes="1" showColumnStripes="0"/>
</table>
</file>

<file path=xl/tables/table9.xml><?xml version="1.0" encoding="utf-8"?>
<table xmlns="http://schemas.openxmlformats.org/spreadsheetml/2006/main" id="11" name="Tabla13459101112" displayName="Tabla13459101112" ref="A28:J30" totalsRowShown="0" headerRowDxfId="89" dataDxfId="87" headerRowBorderDxfId="88" tableBorderDxfId="86" totalsRowBorderDxfId="85">
  <tableColumns count="10">
    <tableColumn id="1" name="Producto" dataDxfId="84"/>
    <tableColumn id="2" name="Indicador" dataDxfId="83"/>
    <tableColumn id="3" name="Física_x000a_(A)" dataDxfId="82"/>
    <tableColumn id="4" name="Financiera_x000a_(B)" dataDxfId="81"/>
    <tableColumn id="9" name="Física_x000a_(C)" dataDxfId="80">
      <calculatedColumnFormula>SUM(1500,1500)</calculatedColumnFormula>
    </tableColumn>
    <tableColumn id="10" name="Financiera_x000a_(D)" dataDxfId="79">
      <calculatedColumnFormula>SUM(100000,100000)</calculatedColumnFormula>
    </tableColumn>
    <tableColumn id="5" name="Física _x000a_(E)" dataDxfId="78">
      <calculatedColumnFormula>SUM(1522,3090)</calculatedColumnFormula>
    </tableColumn>
    <tableColumn id="6" name="Financiera _x000a_ (F)" dataDxfId="77"/>
    <tableColumn id="7" name="Física _x000a_(%)_x000a_ G=E/C" dataDxfId="76">
      <calculatedColumnFormula>+Tabla13459101112[[#This Row],[Física 
(E)]]/Tabla13459101112[[#This Row],[Física
(C)]]</calculatedColumnFormula>
    </tableColumn>
    <tableColumn id="8" name="Financiero _x000a_(%) _x000a_H=F/D" dataDxfId="75">
      <calculatedColumnFormula>+Tabla13459101112[[#This Row],[Financiera 
 (F)]]/Tabla13459101112[[#This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41"/>
  <sheetViews>
    <sheetView zoomScale="115" zoomScaleNormal="115" zoomScaleSheetLayoutView="130" zoomScalePageLayoutView="85" workbookViewId="0">
      <selection activeCell="B11" sqref="B11:J11"/>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123</v>
      </c>
      <c r="C1" s="59"/>
      <c r="D1" s="59"/>
      <c r="E1" s="59"/>
      <c r="F1" s="59"/>
      <c r="G1" s="59"/>
      <c r="H1" s="59"/>
      <c r="I1" s="59"/>
      <c r="J1" s="60"/>
      <c r="K1" s="1"/>
    </row>
    <row r="2" spans="1:11" ht="30" customHeight="1"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31.5" customHeight="1" x14ac:dyDescent="0.25">
      <c r="A11" s="4" t="s">
        <v>7</v>
      </c>
      <c r="B11" s="80" t="s">
        <v>58</v>
      </c>
      <c r="C11" s="80"/>
      <c r="D11" s="80"/>
      <c r="E11" s="80"/>
      <c r="F11" s="80"/>
      <c r="G11" s="80"/>
      <c r="H11" s="80"/>
      <c r="I11" s="80"/>
      <c r="J11" s="80"/>
    </row>
    <row r="12" spans="1:11" ht="41.25" customHeight="1" x14ac:dyDescent="0.25">
      <c r="A12" s="4" t="s">
        <v>8</v>
      </c>
      <c r="B12" s="80" t="s">
        <v>49</v>
      </c>
      <c r="C12" s="80"/>
      <c r="D12" s="80"/>
      <c r="E12" s="80"/>
      <c r="F12" s="80"/>
      <c r="G12" s="80"/>
      <c r="H12" s="80"/>
      <c r="I12" s="80"/>
      <c r="J12" s="8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1.5" customHeight="1" x14ac:dyDescent="0.25">
      <c r="A16" s="4" t="s">
        <v>12</v>
      </c>
      <c r="B16" s="8" t="s">
        <v>101</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1" ht="15.75" x14ac:dyDescent="0.25">
      <c r="A17" s="74" t="s">
        <v>13</v>
      </c>
      <c r="B17" s="75"/>
      <c r="C17" s="75"/>
      <c r="D17" s="75"/>
      <c r="E17" s="75"/>
      <c r="F17" s="75"/>
      <c r="G17" s="75"/>
      <c r="H17" s="75"/>
      <c r="I17" s="75"/>
      <c r="J17" s="76"/>
    </row>
    <row r="18" spans="1:11" ht="29.25" customHeight="1" x14ac:dyDescent="0.25">
      <c r="A18" s="4" t="s">
        <v>14</v>
      </c>
      <c r="B18" s="83" t="s">
        <v>94</v>
      </c>
      <c r="C18" s="83"/>
      <c r="D18" s="83"/>
      <c r="E18" s="83"/>
      <c r="F18" s="83"/>
      <c r="G18" s="83"/>
      <c r="H18" s="83"/>
      <c r="I18" s="83"/>
      <c r="J18" s="84"/>
    </row>
    <row r="19" spans="1:11" ht="54" customHeight="1" x14ac:dyDescent="0.25">
      <c r="A19" s="9" t="s">
        <v>15</v>
      </c>
      <c r="B19" s="83" t="s">
        <v>57</v>
      </c>
      <c r="C19" s="83"/>
      <c r="D19" s="83"/>
      <c r="E19" s="83"/>
      <c r="F19" s="83"/>
      <c r="G19" s="83"/>
      <c r="H19" s="83"/>
      <c r="I19" s="83"/>
      <c r="J19" s="84"/>
    </row>
    <row r="20" spans="1:11" ht="34.5" customHeight="1" x14ac:dyDescent="0.25">
      <c r="A20" s="9" t="s">
        <v>16</v>
      </c>
      <c r="B20" s="83" t="s">
        <v>63</v>
      </c>
      <c r="C20" s="83"/>
      <c r="D20" s="83"/>
      <c r="E20" s="83"/>
      <c r="F20" s="83"/>
      <c r="G20" s="83"/>
      <c r="H20" s="83"/>
      <c r="I20" s="83"/>
      <c r="J20" s="84"/>
    </row>
    <row r="21" spans="1:11" ht="35.25" customHeight="1" x14ac:dyDescent="0.25">
      <c r="A21" s="9" t="s">
        <v>37</v>
      </c>
      <c r="B21" s="83"/>
      <c r="C21" s="83"/>
      <c r="D21" s="83"/>
      <c r="E21" s="83"/>
      <c r="F21" s="83"/>
      <c r="G21" s="83"/>
      <c r="H21" s="83"/>
      <c r="I21" s="83"/>
      <c r="J21" s="84"/>
      <c r="K21" s="1"/>
    </row>
    <row r="22" spans="1:11" ht="15.75" x14ac:dyDescent="0.25">
      <c r="A22" s="74" t="s">
        <v>17</v>
      </c>
      <c r="B22" s="75"/>
      <c r="C22" s="75"/>
      <c r="D22" s="75"/>
      <c r="E22" s="75"/>
      <c r="F22" s="75"/>
      <c r="G22" s="75"/>
      <c r="H22" s="75"/>
      <c r="I22" s="75"/>
      <c r="J22" s="76"/>
    </row>
    <row r="23" spans="1:11" ht="15.75" x14ac:dyDescent="0.25">
      <c r="A23" s="77" t="s">
        <v>18</v>
      </c>
      <c r="B23" s="78"/>
      <c r="C23" s="78"/>
      <c r="D23" s="78"/>
      <c r="E23" s="78"/>
      <c r="F23" s="78"/>
      <c r="G23" s="78"/>
      <c r="H23" s="78"/>
      <c r="I23" s="78"/>
      <c r="J23" s="79"/>
      <c r="K23" s="1"/>
    </row>
    <row r="24" spans="1:11" ht="15" customHeight="1" x14ac:dyDescent="0.25">
      <c r="A24" s="85" t="s">
        <v>19</v>
      </c>
      <c r="B24" s="86"/>
      <c r="C24" s="87" t="s">
        <v>20</v>
      </c>
      <c r="D24" s="88"/>
      <c r="E24" s="88"/>
      <c r="F24" s="88" t="s">
        <v>21</v>
      </c>
      <c r="G24" s="88"/>
      <c r="H24" s="86"/>
      <c r="I24" s="87" t="s">
        <v>22</v>
      </c>
      <c r="J24" s="89"/>
    </row>
    <row r="25" spans="1:11" s="38" customFormat="1" x14ac:dyDescent="0.25">
      <c r="A25" s="90">
        <v>500000</v>
      </c>
      <c r="B25" s="91"/>
      <c r="C25" s="90">
        <v>500000</v>
      </c>
      <c r="D25" s="91"/>
      <c r="E25" s="92"/>
      <c r="F25" s="90">
        <v>493345</v>
      </c>
      <c r="G25" s="91"/>
      <c r="H25" s="92"/>
      <c r="I25" s="93">
        <f>+F25/C25</f>
        <v>0.98668999999999996</v>
      </c>
      <c r="J25" s="94"/>
      <c r="K25" s="37"/>
    </row>
    <row r="26" spans="1:11" ht="15.75" x14ac:dyDescent="0.25">
      <c r="A26" s="77" t="s">
        <v>23</v>
      </c>
      <c r="B26" s="78"/>
      <c r="C26" s="78"/>
      <c r="D26" s="78"/>
      <c r="E26" s="78"/>
      <c r="F26" s="78"/>
      <c r="G26" s="78"/>
      <c r="H26" s="78"/>
      <c r="I26" s="78"/>
      <c r="J26" s="79"/>
      <c r="K26" s="1"/>
    </row>
    <row r="27" spans="1:11" x14ac:dyDescent="0.25">
      <c r="A27" s="5"/>
      <c r="B27"/>
      <c r="C27" s="95" t="s">
        <v>48</v>
      </c>
      <c r="D27" s="96"/>
      <c r="E27" s="95" t="s">
        <v>119</v>
      </c>
      <c r="F27" s="96"/>
      <c r="G27" s="95" t="s">
        <v>120</v>
      </c>
      <c r="H27" s="95"/>
      <c r="I27" s="95" t="s">
        <v>24</v>
      </c>
      <c r="J27" s="97"/>
    </row>
    <row r="28" spans="1:11" ht="38.25" x14ac:dyDescent="0.25">
      <c r="A28" s="10" t="s">
        <v>25</v>
      </c>
      <c r="B28" s="11" t="s">
        <v>26</v>
      </c>
      <c r="C28" s="11" t="s">
        <v>38</v>
      </c>
      <c r="D28" s="11" t="s">
        <v>39</v>
      </c>
      <c r="E28" s="11" t="s">
        <v>42</v>
      </c>
      <c r="F28" s="11" t="s">
        <v>43</v>
      </c>
      <c r="G28" s="11" t="s">
        <v>44</v>
      </c>
      <c r="H28" s="11" t="s">
        <v>45</v>
      </c>
      <c r="I28" s="11" t="s">
        <v>46</v>
      </c>
      <c r="J28" s="12" t="s">
        <v>47</v>
      </c>
    </row>
    <row r="29" spans="1:11" ht="61.5" customHeight="1" x14ac:dyDescent="0.25">
      <c r="A29" s="13" t="s">
        <v>105</v>
      </c>
      <c r="B29" s="14" t="s">
        <v>60</v>
      </c>
      <c r="C29" s="33">
        <v>100</v>
      </c>
      <c r="D29" s="15">
        <v>500000</v>
      </c>
      <c r="E29" s="15">
        <v>70</v>
      </c>
      <c r="F29" s="15">
        <v>325000</v>
      </c>
      <c r="G29" s="16">
        <v>112</v>
      </c>
      <c r="H29" s="15">
        <v>2850</v>
      </c>
      <c r="I29" s="17">
        <f>+Tabla17[[#This Row],[Física 
(E)]]/Tabla17[[#This Row],[Física
(C)]]</f>
        <v>1.6</v>
      </c>
      <c r="J29" s="18">
        <f>+Tabla17[[#This Row],[Financiera 
 (F)]]/Tabla17[[#This Row],[Financiera
(D)]]</f>
        <v>8.7692307692307687E-3</v>
      </c>
    </row>
    <row r="30" spans="1:11" x14ac:dyDescent="0.25">
      <c r="A30" s="19"/>
      <c r="B30" s="20"/>
      <c r="C30" s="21"/>
      <c r="D30" s="22"/>
      <c r="E30" s="22"/>
      <c r="F30" s="22"/>
      <c r="G30" s="23"/>
      <c r="H30" s="22"/>
      <c r="I30" s="17" t="e">
        <f>+Tabla17[[#This Row],[Física 
(E)]]/Tabla17[[#This Row],[Física
(C)]]</f>
        <v>#DIV/0!</v>
      </c>
      <c r="J30" s="18" t="e">
        <f>+Tabla17[[#This Row],[Financiera 
 (F)]]/Tabla17[[#This Row],[Financiera
(D)]]</f>
        <v>#DIV/0!</v>
      </c>
    </row>
    <row r="31" spans="1:11" ht="15.75" x14ac:dyDescent="0.25">
      <c r="A31" s="74" t="s">
        <v>27</v>
      </c>
      <c r="B31" s="75"/>
      <c r="C31" s="75"/>
      <c r="D31" s="75"/>
      <c r="E31" s="75"/>
      <c r="F31" s="75"/>
      <c r="G31" s="75"/>
      <c r="H31" s="75"/>
      <c r="I31" s="75"/>
      <c r="J31" s="76"/>
    </row>
    <row r="32" spans="1:11" ht="15.75" x14ac:dyDescent="0.25">
      <c r="A32" s="77" t="s">
        <v>28</v>
      </c>
      <c r="B32" s="78"/>
      <c r="C32" s="78"/>
      <c r="D32" s="78"/>
      <c r="E32" s="78"/>
      <c r="F32" s="78"/>
      <c r="G32" s="78"/>
      <c r="H32" s="78"/>
      <c r="I32" s="78"/>
      <c r="J32" s="79"/>
      <c r="K32" s="1"/>
    </row>
    <row r="33" spans="1:11" x14ac:dyDescent="0.25">
      <c r="A33" s="24" t="s">
        <v>29</v>
      </c>
      <c r="B33" s="83" t="s">
        <v>61</v>
      </c>
      <c r="C33" s="83"/>
      <c r="D33" s="83"/>
      <c r="E33" s="83"/>
      <c r="F33" s="83"/>
      <c r="G33" s="83"/>
      <c r="H33" s="83"/>
      <c r="I33" s="83"/>
      <c r="J33" s="84"/>
    </row>
    <row r="34" spans="1:11" ht="30" x14ac:dyDescent="0.25">
      <c r="A34" s="24" t="s">
        <v>30</v>
      </c>
      <c r="B34" s="83" t="s">
        <v>62</v>
      </c>
      <c r="C34" s="83"/>
      <c r="D34" s="83"/>
      <c r="E34" s="83"/>
      <c r="F34" s="83"/>
      <c r="G34" s="83"/>
      <c r="H34" s="83"/>
      <c r="I34" s="83"/>
      <c r="J34" s="84"/>
    </row>
    <row r="35" spans="1:11" ht="53.25" customHeight="1" x14ac:dyDescent="0.25">
      <c r="A35" s="24" t="s">
        <v>31</v>
      </c>
      <c r="B35" s="83" t="s">
        <v>135</v>
      </c>
      <c r="C35" s="83"/>
      <c r="D35" s="83"/>
      <c r="E35" s="83"/>
      <c r="F35" s="83"/>
      <c r="G35" s="83"/>
      <c r="H35" s="83"/>
      <c r="I35" s="83"/>
      <c r="J35" s="84"/>
    </row>
    <row r="36" spans="1:11" ht="49.5" customHeight="1" x14ac:dyDescent="0.25">
      <c r="A36" s="24" t="s">
        <v>32</v>
      </c>
      <c r="B36" s="105" t="s">
        <v>125</v>
      </c>
      <c r="C36" s="105"/>
      <c r="D36" s="105"/>
      <c r="E36" s="105"/>
      <c r="F36" s="105"/>
      <c r="G36" s="105"/>
      <c r="H36" s="105"/>
      <c r="I36" s="105"/>
      <c r="J36" s="106"/>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t="s">
        <v>40</v>
      </c>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fitToHeight="0"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zoomScaleNormal="100" zoomScaleSheetLayoutView="10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123</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40.5" customHeight="1" x14ac:dyDescent="0.25">
      <c r="A11" s="4" t="s">
        <v>7</v>
      </c>
      <c r="B11" s="109" t="s">
        <v>59</v>
      </c>
      <c r="C11" s="109"/>
      <c r="D11" s="109"/>
      <c r="E11" s="109"/>
      <c r="F11" s="109"/>
      <c r="G11" s="109"/>
      <c r="H11" s="109"/>
      <c r="I11" s="109"/>
      <c r="J11" s="110"/>
    </row>
    <row r="12" spans="1:11" ht="35.25" customHeight="1" x14ac:dyDescent="0.25">
      <c r="A12" s="4" t="s">
        <v>8</v>
      </c>
      <c r="B12" s="109" t="s">
        <v>49</v>
      </c>
      <c r="C12" s="109"/>
      <c r="D12" s="109"/>
      <c r="E12" s="109"/>
      <c r="F12" s="109"/>
      <c r="G12" s="109"/>
      <c r="H12" s="109"/>
      <c r="I12" s="109"/>
      <c r="J12" s="11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27" customHeight="1" x14ac:dyDescent="0.25">
      <c r="A16" s="4" t="s">
        <v>12</v>
      </c>
      <c r="B16" s="8" t="s">
        <v>101</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93</v>
      </c>
      <c r="C18" s="83"/>
      <c r="D18" s="83"/>
      <c r="E18" s="83"/>
      <c r="F18" s="83"/>
      <c r="G18" s="83"/>
      <c r="H18" s="83"/>
      <c r="I18" s="83"/>
      <c r="J18" s="84"/>
    </row>
    <row r="19" spans="1:12" ht="76.5" customHeight="1" x14ac:dyDescent="0.25">
      <c r="A19" s="9" t="s">
        <v>15</v>
      </c>
      <c r="B19" s="83" t="s">
        <v>103</v>
      </c>
      <c r="C19" s="83"/>
      <c r="D19" s="83"/>
      <c r="E19" s="83"/>
      <c r="F19" s="83"/>
      <c r="G19" s="83"/>
      <c r="H19" s="83"/>
      <c r="I19" s="83"/>
      <c r="J19" s="84"/>
    </row>
    <row r="20" spans="1:12" ht="34.5" customHeight="1" x14ac:dyDescent="0.25">
      <c r="A20" s="9" t="s">
        <v>16</v>
      </c>
      <c r="B20" s="83" t="s">
        <v>91</v>
      </c>
      <c r="C20" s="83"/>
      <c r="D20" s="83"/>
      <c r="E20" s="83"/>
      <c r="F20" s="83"/>
      <c r="G20" s="83"/>
      <c r="H20" s="83"/>
      <c r="I20" s="83"/>
      <c r="J20" s="84"/>
    </row>
    <row r="21" spans="1:12" ht="35.25" customHeight="1" x14ac:dyDescent="0.25">
      <c r="A21" s="9" t="s">
        <v>37</v>
      </c>
      <c r="B21" s="111" t="s">
        <v>55</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2">
        <v>500000</v>
      </c>
      <c r="B25" s="113"/>
      <c r="C25" s="114">
        <v>500000</v>
      </c>
      <c r="D25" s="115"/>
      <c r="E25" s="116"/>
      <c r="F25" s="114">
        <v>44300</v>
      </c>
      <c r="G25" s="115"/>
      <c r="H25" s="116"/>
      <c r="I25" s="117">
        <f>F25/C25</f>
        <v>8.8599999999999998E-2</v>
      </c>
      <c r="J25" s="118"/>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119</v>
      </c>
      <c r="F27" s="96"/>
      <c r="G27" s="95" t="s">
        <v>120</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120" x14ac:dyDescent="0.25">
      <c r="A29" s="13" t="s">
        <v>117</v>
      </c>
      <c r="B29" s="14" t="s">
        <v>76</v>
      </c>
      <c r="C29" s="34">
        <v>130000</v>
      </c>
      <c r="D29" s="15">
        <v>500000</v>
      </c>
      <c r="E29" s="15">
        <v>62000</v>
      </c>
      <c r="F29" s="15">
        <v>625000</v>
      </c>
      <c r="G29" s="16">
        <v>67789</v>
      </c>
      <c r="H29" s="15">
        <v>10042.5</v>
      </c>
      <c r="I29" s="17">
        <f>+Tabla1345910111213[[#This Row],[Física 
(E)]]/Tabla1345910111213[[#This Row],[Física
(C)]]</f>
        <v>1.0933709677419354</v>
      </c>
      <c r="J29" s="18">
        <f>+Tabla1345910111213[[#This Row],[Financiera 
 (F)]]/Tabla1345910111213[[#This Row],[Financiera
(D)]]</f>
        <v>1.6067999999999999E-2</v>
      </c>
      <c r="L29" s="36"/>
    </row>
    <row r="30" spans="1:12" x14ac:dyDescent="0.25">
      <c r="A30" s="19"/>
      <c r="B30" s="20"/>
      <c r="C30" s="21"/>
      <c r="D30" s="22"/>
      <c r="E30" s="22"/>
      <c r="F30" s="22"/>
      <c r="G30" s="23"/>
      <c r="H30" s="22"/>
      <c r="I30" s="17" t="e">
        <f>+Tabla1345910111213[[#This Row],[Física 
(E)]]/Tabla1345910111213[[#This Row],[Física
(C)]]</f>
        <v>#DIV/0!</v>
      </c>
      <c r="J30" s="18" t="e">
        <f>+Tabla1345910111213[[#This Row],[Financiera 
 (F)]]/Tabla1345910111213[[#This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99</v>
      </c>
      <c r="C33" s="83"/>
      <c r="D33" s="83"/>
      <c r="E33" s="83"/>
      <c r="F33" s="83"/>
      <c r="G33" s="83"/>
      <c r="H33" s="83"/>
      <c r="I33" s="83"/>
      <c r="J33" s="84"/>
    </row>
    <row r="34" spans="1:11" ht="30" x14ac:dyDescent="0.25">
      <c r="A34" s="24" t="s">
        <v>30</v>
      </c>
      <c r="B34" s="83" t="s">
        <v>77</v>
      </c>
      <c r="C34" s="83"/>
      <c r="D34" s="83"/>
      <c r="E34" s="83"/>
      <c r="F34" s="83"/>
      <c r="G34" s="83"/>
      <c r="H34" s="83"/>
      <c r="I34" s="83"/>
      <c r="J34" s="84"/>
    </row>
    <row r="35" spans="1:11" ht="85.5" customHeight="1" x14ac:dyDescent="0.25">
      <c r="A35" s="24" t="s">
        <v>31</v>
      </c>
      <c r="B35" s="83" t="s">
        <v>144</v>
      </c>
      <c r="C35" s="83"/>
      <c r="D35" s="83"/>
      <c r="E35" s="83"/>
      <c r="F35" s="83"/>
      <c r="G35" s="83"/>
      <c r="H35" s="83"/>
      <c r="I35" s="83"/>
      <c r="J35" s="84"/>
    </row>
    <row r="36" spans="1:11" ht="30" x14ac:dyDescent="0.25">
      <c r="A36" s="40" t="s">
        <v>32</v>
      </c>
      <c r="B36" s="119" t="s">
        <v>130</v>
      </c>
      <c r="C36" s="119"/>
      <c r="D36" s="119"/>
      <c r="E36" s="119"/>
      <c r="F36" s="119"/>
      <c r="G36" s="119"/>
      <c r="H36" s="119"/>
      <c r="I36" s="119"/>
      <c r="J36" s="120"/>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4"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zoomScaleNormal="100" zoomScaleSheetLayoutView="10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123</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40.5" customHeight="1" x14ac:dyDescent="0.25">
      <c r="A11" s="4" t="s">
        <v>7</v>
      </c>
      <c r="B11" s="109" t="s">
        <v>59</v>
      </c>
      <c r="C11" s="109"/>
      <c r="D11" s="109"/>
      <c r="E11" s="109"/>
      <c r="F11" s="109"/>
      <c r="G11" s="109"/>
      <c r="H11" s="109"/>
      <c r="I11" s="109"/>
      <c r="J11" s="110"/>
    </row>
    <row r="12" spans="1:11" ht="35.25" customHeight="1" x14ac:dyDescent="0.25">
      <c r="A12" s="4" t="s">
        <v>8</v>
      </c>
      <c r="B12" s="109" t="s">
        <v>49</v>
      </c>
      <c r="C12" s="109"/>
      <c r="D12" s="109"/>
      <c r="E12" s="109"/>
      <c r="F12" s="109"/>
      <c r="G12" s="109"/>
      <c r="H12" s="109"/>
      <c r="I12" s="109"/>
      <c r="J12" s="11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1.5" customHeight="1" x14ac:dyDescent="0.25">
      <c r="A16" s="4" t="s">
        <v>12</v>
      </c>
      <c r="B16" s="8" t="s">
        <v>101</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93</v>
      </c>
      <c r="C18" s="83"/>
      <c r="D18" s="83"/>
      <c r="E18" s="83"/>
      <c r="F18" s="83"/>
      <c r="G18" s="83"/>
      <c r="H18" s="83"/>
      <c r="I18" s="83"/>
      <c r="J18" s="84"/>
    </row>
    <row r="19" spans="1:12" ht="76.5" customHeight="1" x14ac:dyDescent="0.25">
      <c r="A19" s="9" t="s">
        <v>15</v>
      </c>
      <c r="B19" s="83" t="s">
        <v>103</v>
      </c>
      <c r="C19" s="83"/>
      <c r="D19" s="83"/>
      <c r="E19" s="83"/>
      <c r="F19" s="83"/>
      <c r="G19" s="83"/>
      <c r="H19" s="83"/>
      <c r="I19" s="83"/>
      <c r="J19" s="84"/>
    </row>
    <row r="20" spans="1:12" ht="34.5" customHeight="1" x14ac:dyDescent="0.25">
      <c r="A20" s="9" t="s">
        <v>16</v>
      </c>
      <c r="B20" s="83" t="s">
        <v>91</v>
      </c>
      <c r="C20" s="83"/>
      <c r="D20" s="83"/>
      <c r="E20" s="83"/>
      <c r="F20" s="83"/>
      <c r="G20" s="83"/>
      <c r="H20" s="83"/>
      <c r="I20" s="83"/>
      <c r="J20" s="84"/>
    </row>
    <row r="21" spans="1:12" ht="35.25" customHeight="1" x14ac:dyDescent="0.25">
      <c r="A21" s="9" t="s">
        <v>37</v>
      </c>
      <c r="B21" s="111" t="s">
        <v>55</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2">
        <v>200000</v>
      </c>
      <c r="B25" s="113"/>
      <c r="C25" s="114">
        <v>200000</v>
      </c>
      <c r="D25" s="115"/>
      <c r="E25" s="116"/>
      <c r="F25" s="114">
        <v>0</v>
      </c>
      <c r="G25" s="115"/>
      <c r="H25" s="116"/>
      <c r="I25" s="117">
        <f>F25/C25</f>
        <v>0</v>
      </c>
      <c r="J25" s="118"/>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119</v>
      </c>
      <c r="F27" s="96"/>
      <c r="G27" s="95" t="s">
        <v>120</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72" x14ac:dyDescent="0.25">
      <c r="A29" s="13" t="s">
        <v>109</v>
      </c>
      <c r="B29" s="14" t="s">
        <v>82</v>
      </c>
      <c r="C29" s="34">
        <v>15</v>
      </c>
      <c r="D29" s="15">
        <v>200000</v>
      </c>
      <c r="E29" s="15">
        <v>12</v>
      </c>
      <c r="F29" s="15">
        <v>50000</v>
      </c>
      <c r="G29" s="16">
        <v>7</v>
      </c>
      <c r="H29" s="15">
        <v>0</v>
      </c>
      <c r="I29" s="17">
        <f>+Tabla13459101112131415[[#This Row],[Física 
(E)]]/Tabla13459101112131415[[#This Row],[Física
(C)]]</f>
        <v>0.58333333333333337</v>
      </c>
      <c r="J29" s="18">
        <f>+Tabla13459101112131415[[#This Row],[Financiera 
 (F)]]/Tabla13459101112131415[[#This Row],[Financiera
(D)]]</f>
        <v>0</v>
      </c>
      <c r="L29" s="36"/>
    </row>
    <row r="30" spans="1:12" x14ac:dyDescent="0.25">
      <c r="A30" s="19"/>
      <c r="B30" s="20"/>
      <c r="C30" s="21"/>
      <c r="D30" s="22"/>
      <c r="E30" s="22"/>
      <c r="F30" s="22"/>
      <c r="G30" s="23"/>
      <c r="H30" s="22"/>
      <c r="I30" s="17" t="e">
        <f>+Tabla13459101112131415[[#This Row],[Física 
(E)]]/Tabla13459101112131415[[#This Row],[Física
(C)]]</f>
        <v>#DIV/0!</v>
      </c>
      <c r="J30" s="18" t="e">
        <f>+Tabla13459101112131415[[#This Row],[Financiera 
 (F)]]/Tabla13459101112131415[[#This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83</v>
      </c>
      <c r="C33" s="83"/>
      <c r="D33" s="83"/>
      <c r="E33" s="83"/>
      <c r="F33" s="83"/>
      <c r="G33" s="83"/>
      <c r="H33" s="83"/>
      <c r="I33" s="83"/>
      <c r="J33" s="84"/>
    </row>
    <row r="34" spans="1:11" ht="30" x14ac:dyDescent="0.25">
      <c r="A34" s="24" t="s">
        <v>30</v>
      </c>
      <c r="B34" s="83" t="s">
        <v>81</v>
      </c>
      <c r="C34" s="83"/>
      <c r="D34" s="83"/>
      <c r="E34" s="83"/>
      <c r="F34" s="83"/>
      <c r="G34" s="83"/>
      <c r="H34" s="83"/>
      <c r="I34" s="83"/>
      <c r="J34" s="84"/>
    </row>
    <row r="35" spans="1:11" ht="85.5" customHeight="1" x14ac:dyDescent="0.25">
      <c r="A35" s="24" t="s">
        <v>31</v>
      </c>
      <c r="B35" s="83" t="s">
        <v>145</v>
      </c>
      <c r="C35" s="83"/>
      <c r="D35" s="83"/>
      <c r="E35" s="83"/>
      <c r="F35" s="83"/>
      <c r="G35" s="83"/>
      <c r="H35" s="83"/>
      <c r="I35" s="83"/>
      <c r="J35" s="84"/>
    </row>
    <row r="36" spans="1:11" ht="65.25" customHeight="1" x14ac:dyDescent="0.25">
      <c r="A36" s="40" t="s">
        <v>32</v>
      </c>
      <c r="B36" s="119" t="s">
        <v>132</v>
      </c>
      <c r="C36" s="119"/>
      <c r="D36" s="119"/>
      <c r="E36" s="119"/>
      <c r="F36" s="119"/>
      <c r="G36" s="119"/>
      <c r="H36" s="119"/>
      <c r="I36" s="119"/>
      <c r="J36" s="120"/>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0"/>
  <sheetViews>
    <sheetView view="pageBreakPreview" zoomScaleNormal="100" zoomScaleSheetLayoutView="100" workbookViewId="0">
      <selection activeCell="B11" sqref="B11:J11"/>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123</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40.5" customHeight="1" x14ac:dyDescent="0.25">
      <c r="A11" s="4" t="s">
        <v>7</v>
      </c>
      <c r="B11" s="109" t="s">
        <v>59</v>
      </c>
      <c r="C11" s="109"/>
      <c r="D11" s="109"/>
      <c r="E11" s="109"/>
      <c r="F11" s="109"/>
      <c r="G11" s="109"/>
      <c r="H11" s="109"/>
      <c r="I11" s="109"/>
      <c r="J11" s="110"/>
    </row>
    <row r="12" spans="1:11" ht="35.25" customHeight="1" x14ac:dyDescent="0.25">
      <c r="A12" s="4" t="s">
        <v>8</v>
      </c>
      <c r="B12" s="109" t="s">
        <v>49</v>
      </c>
      <c r="C12" s="109"/>
      <c r="D12" s="109"/>
      <c r="E12" s="109"/>
      <c r="F12" s="109"/>
      <c r="G12" s="109"/>
      <c r="H12" s="109"/>
      <c r="I12" s="109"/>
      <c r="J12" s="11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1.5" customHeight="1" x14ac:dyDescent="0.25">
      <c r="A16" s="4" t="s">
        <v>12</v>
      </c>
      <c r="B16" s="8" t="s">
        <v>101</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93</v>
      </c>
      <c r="C18" s="83"/>
      <c r="D18" s="83"/>
      <c r="E18" s="83"/>
      <c r="F18" s="83"/>
      <c r="G18" s="83"/>
      <c r="H18" s="83"/>
      <c r="I18" s="83"/>
      <c r="J18" s="84"/>
    </row>
    <row r="19" spans="1:12" ht="76.5" customHeight="1" x14ac:dyDescent="0.25">
      <c r="A19" s="9" t="s">
        <v>15</v>
      </c>
      <c r="B19" s="83" t="s">
        <v>103</v>
      </c>
      <c r="C19" s="83"/>
      <c r="D19" s="83"/>
      <c r="E19" s="83"/>
      <c r="F19" s="83"/>
      <c r="G19" s="83"/>
      <c r="H19" s="83"/>
      <c r="I19" s="83"/>
      <c r="J19" s="84"/>
    </row>
    <row r="20" spans="1:12" ht="34.5" customHeight="1" x14ac:dyDescent="0.25">
      <c r="A20" s="9" t="s">
        <v>16</v>
      </c>
      <c r="B20" s="83" t="s">
        <v>91</v>
      </c>
      <c r="C20" s="83"/>
      <c r="D20" s="83"/>
      <c r="E20" s="83"/>
      <c r="F20" s="83"/>
      <c r="G20" s="83"/>
      <c r="H20" s="83"/>
      <c r="I20" s="83"/>
      <c r="J20" s="84"/>
    </row>
    <row r="21" spans="1:12" ht="35.25" customHeight="1" x14ac:dyDescent="0.25">
      <c r="A21" s="9" t="s">
        <v>37</v>
      </c>
      <c r="B21" s="111" t="s">
        <v>55</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2">
        <v>200000</v>
      </c>
      <c r="B25" s="113"/>
      <c r="C25" s="114">
        <v>200000</v>
      </c>
      <c r="D25" s="115"/>
      <c r="E25" s="116"/>
      <c r="F25" s="114">
        <v>6300</v>
      </c>
      <c r="G25" s="115"/>
      <c r="H25" s="116"/>
      <c r="I25" s="117">
        <f>F25/C25</f>
        <v>3.15E-2</v>
      </c>
      <c r="J25" s="118"/>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119</v>
      </c>
      <c r="F27" s="96"/>
      <c r="G27" s="95" t="s">
        <v>120</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s="53" customFormat="1" ht="96" x14ac:dyDescent="0.25">
      <c r="A29" s="49" t="s">
        <v>110</v>
      </c>
      <c r="B29" s="50" t="s">
        <v>84</v>
      </c>
      <c r="C29" s="45">
        <v>10</v>
      </c>
      <c r="D29" s="46">
        <v>200000</v>
      </c>
      <c r="E29" s="46">
        <v>10</v>
      </c>
      <c r="F29" s="46">
        <v>500100000</v>
      </c>
      <c r="G29" s="16">
        <v>5</v>
      </c>
      <c r="H29" s="46">
        <v>500006300</v>
      </c>
      <c r="I29" s="47">
        <f>+Tabla1345910111213141516[[#This Row],[Física 
(E)]]/Tabla1345910111213141516[[#This Row],[Física
(C)]]</f>
        <v>0.5</v>
      </c>
      <c r="J29" s="48">
        <f>+Tabla1345910111213141516[[#This Row],[Financiera 
 (F)]]/Tabla1345910111213141516[[#This Row],[Financiera
(D)]]</f>
        <v>0.99981263747250548</v>
      </c>
      <c r="K29" s="51"/>
      <c r="L29" s="52"/>
    </row>
    <row r="30" spans="1:12" x14ac:dyDescent="0.25">
      <c r="A30" s="19"/>
      <c r="B30" s="20"/>
      <c r="C30" s="21"/>
      <c r="D30" s="22"/>
      <c r="E30" s="22"/>
      <c r="F30" s="22"/>
      <c r="G30" s="23"/>
      <c r="H30" s="22"/>
      <c r="I30" s="17" t="e">
        <f>+Tabla1345910111213141516[[#This Row],[Física 
(E)]]/Tabla1345910111213141516[[#This Row],[Física
(C)]]</f>
        <v>#DIV/0!</v>
      </c>
      <c r="J30" s="18" t="e">
        <f>+Tabla1345910111213141516[[#This Row],[Financiera 
 (F)]]/Tabla1345910111213141516[[#This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85</v>
      </c>
      <c r="C33" s="83"/>
      <c r="D33" s="83"/>
      <c r="E33" s="83"/>
      <c r="F33" s="83"/>
      <c r="G33" s="83"/>
      <c r="H33" s="83"/>
      <c r="I33" s="83"/>
      <c r="J33" s="84"/>
    </row>
    <row r="34" spans="1:11" ht="30" x14ac:dyDescent="0.25">
      <c r="A34" s="24" t="s">
        <v>30</v>
      </c>
      <c r="B34" s="83" t="s">
        <v>86</v>
      </c>
      <c r="C34" s="83"/>
      <c r="D34" s="83"/>
      <c r="E34" s="83"/>
      <c r="F34" s="83"/>
      <c r="G34" s="83"/>
      <c r="H34" s="83"/>
      <c r="I34" s="83"/>
      <c r="J34" s="84"/>
    </row>
    <row r="35" spans="1:11" ht="85.5" customHeight="1" x14ac:dyDescent="0.25">
      <c r="A35" s="24" t="s">
        <v>31</v>
      </c>
      <c r="B35" s="83" t="s">
        <v>146</v>
      </c>
      <c r="C35" s="83"/>
      <c r="D35" s="83"/>
      <c r="E35" s="83"/>
      <c r="F35" s="83"/>
      <c r="G35" s="83"/>
      <c r="H35" s="83"/>
      <c r="I35" s="83"/>
      <c r="J35" s="84"/>
    </row>
    <row r="36" spans="1:11" ht="46.5" customHeight="1" x14ac:dyDescent="0.25">
      <c r="A36" s="40" t="s">
        <v>32</v>
      </c>
      <c r="B36" s="119" t="s">
        <v>131</v>
      </c>
      <c r="C36" s="119"/>
      <c r="D36" s="119"/>
      <c r="E36" s="119"/>
      <c r="F36" s="119"/>
      <c r="G36" s="119"/>
      <c r="H36" s="119"/>
      <c r="I36" s="119"/>
      <c r="J36" s="120"/>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30.75" customHeight="1" x14ac:dyDescent="0.25">
      <c r="A40" s="104" t="s">
        <v>41</v>
      </c>
      <c r="B40" s="104"/>
      <c r="C40" s="104"/>
      <c r="D40" s="104"/>
      <c r="E40" s="104"/>
      <c r="F40" s="104"/>
      <c r="G40" s="104"/>
      <c r="H40" s="104"/>
      <c r="I40" s="104"/>
      <c r="J40" s="104"/>
    </row>
  </sheetData>
  <mergeCells count="48">
    <mergeCell ref="A38:J38"/>
    <mergeCell ref="A39:J39"/>
    <mergeCell ref="A40:J40"/>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39"/>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0"/>
  <sheetViews>
    <sheetView view="pageBreakPreview" zoomScaleNormal="100" zoomScaleSheetLayoutView="100" workbookViewId="0">
      <selection activeCell="B12" sqref="B12:J12"/>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123</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40.5" customHeight="1" x14ac:dyDescent="0.25">
      <c r="A11" s="4" t="s">
        <v>7</v>
      </c>
      <c r="B11" s="109" t="s">
        <v>59</v>
      </c>
      <c r="C11" s="109"/>
      <c r="D11" s="109"/>
      <c r="E11" s="109"/>
      <c r="F11" s="109"/>
      <c r="G11" s="109"/>
      <c r="H11" s="109"/>
      <c r="I11" s="109"/>
      <c r="J11" s="110"/>
    </row>
    <row r="12" spans="1:11" ht="35.25" customHeight="1" x14ac:dyDescent="0.25">
      <c r="A12" s="4" t="s">
        <v>8</v>
      </c>
      <c r="B12" s="109" t="s">
        <v>49</v>
      </c>
      <c r="C12" s="109"/>
      <c r="D12" s="109"/>
      <c r="E12" s="109"/>
      <c r="F12" s="109"/>
      <c r="G12" s="109"/>
      <c r="H12" s="109"/>
      <c r="I12" s="109"/>
      <c r="J12" s="11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6" customHeight="1" x14ac:dyDescent="0.25">
      <c r="A16" s="4" t="s">
        <v>12</v>
      </c>
      <c r="B16" s="8" t="s">
        <v>101</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93</v>
      </c>
      <c r="C18" s="83"/>
      <c r="D18" s="83"/>
      <c r="E18" s="83"/>
      <c r="F18" s="83"/>
      <c r="G18" s="83"/>
      <c r="H18" s="83"/>
      <c r="I18" s="83"/>
      <c r="J18" s="84"/>
    </row>
    <row r="19" spans="1:12" ht="76.5" customHeight="1" x14ac:dyDescent="0.25">
      <c r="A19" s="9" t="s">
        <v>15</v>
      </c>
      <c r="B19" s="83" t="s">
        <v>103</v>
      </c>
      <c r="C19" s="83"/>
      <c r="D19" s="83"/>
      <c r="E19" s="83"/>
      <c r="F19" s="83"/>
      <c r="G19" s="83"/>
      <c r="H19" s="83"/>
      <c r="I19" s="83"/>
      <c r="J19" s="84"/>
    </row>
    <row r="20" spans="1:12" ht="34.5" customHeight="1" x14ac:dyDescent="0.25">
      <c r="A20" s="9" t="s">
        <v>16</v>
      </c>
      <c r="B20" s="83" t="s">
        <v>91</v>
      </c>
      <c r="C20" s="83"/>
      <c r="D20" s="83"/>
      <c r="E20" s="83"/>
      <c r="F20" s="83"/>
      <c r="G20" s="83"/>
      <c r="H20" s="83"/>
      <c r="I20" s="83"/>
      <c r="J20" s="84"/>
    </row>
    <row r="21" spans="1:12" ht="35.25" customHeight="1" x14ac:dyDescent="0.25">
      <c r="A21" s="9" t="s">
        <v>37</v>
      </c>
      <c r="B21" s="111" t="s">
        <v>55</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41" customFormat="1" x14ac:dyDescent="0.25">
      <c r="A25" s="112">
        <v>200000</v>
      </c>
      <c r="B25" s="113"/>
      <c r="C25" s="114">
        <v>200000</v>
      </c>
      <c r="D25" s="115"/>
      <c r="E25" s="116"/>
      <c r="F25" s="114">
        <v>124810</v>
      </c>
      <c r="G25" s="115"/>
      <c r="H25" s="116"/>
      <c r="I25" s="117">
        <f>F25/C25</f>
        <v>0.62404999999999999</v>
      </c>
      <c r="J25" s="118"/>
      <c r="K25" s="35"/>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119</v>
      </c>
      <c r="F27" s="96"/>
      <c r="G27" s="95" t="s">
        <v>120</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96" x14ac:dyDescent="0.25">
      <c r="A29" s="13" t="s">
        <v>111</v>
      </c>
      <c r="B29" s="14" t="s">
        <v>100</v>
      </c>
      <c r="C29" s="34">
        <v>15</v>
      </c>
      <c r="D29" s="15">
        <v>200000</v>
      </c>
      <c r="E29" s="15">
        <v>9</v>
      </c>
      <c r="F29" s="15">
        <v>100000</v>
      </c>
      <c r="G29" s="16">
        <v>6</v>
      </c>
      <c r="H29" s="15">
        <v>83245</v>
      </c>
      <c r="I29" s="17">
        <f>+Tabla134591011121314151617[[#This Row],[Física 
(E)]]/Tabla134591011121314151617[[#This Row],[Física
(C)]]</f>
        <v>0.66666666666666663</v>
      </c>
      <c r="J29" s="18">
        <f>+Tabla134591011121314151617[[#This Row],[Financiera 
 (F)]]/Tabla134591011121314151617[[#This Row],[Financiera
(D)]]</f>
        <v>0.83245000000000002</v>
      </c>
      <c r="L29" s="36"/>
    </row>
    <row r="30" spans="1:12" x14ac:dyDescent="0.25">
      <c r="A30" s="19"/>
      <c r="B30" s="20"/>
      <c r="C30" s="21"/>
      <c r="D30" s="22"/>
      <c r="E30" s="22"/>
      <c r="F30" s="22"/>
      <c r="G30" s="23"/>
      <c r="H30" s="22"/>
      <c r="I30" s="17" t="e">
        <f>+Tabla134591011121314151617[[#This Row],[Física 
(E)]]/Tabla134591011121314151617[[#This Row],[Física
(C)]]</f>
        <v>#DIV/0!</v>
      </c>
      <c r="J30" s="18" t="e">
        <f>+Tabla134591011121314151617[[#This Row],[Financiera 
 (F)]]/Tabla134591011121314151617[[#This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ht="14.25" customHeight="1" x14ac:dyDescent="0.25">
      <c r="A33" s="24" t="s">
        <v>29</v>
      </c>
      <c r="B33" s="83" t="s">
        <v>87</v>
      </c>
      <c r="C33" s="83"/>
      <c r="D33" s="83"/>
      <c r="E33" s="83"/>
      <c r="F33" s="83"/>
      <c r="G33" s="83"/>
      <c r="H33" s="83"/>
      <c r="I33" s="83"/>
      <c r="J33" s="84"/>
    </row>
    <row r="34" spans="1:11" ht="30" x14ac:dyDescent="0.25">
      <c r="A34" s="24" t="s">
        <v>30</v>
      </c>
      <c r="B34" s="83" t="s">
        <v>88</v>
      </c>
      <c r="C34" s="83"/>
      <c r="D34" s="83"/>
      <c r="E34" s="83"/>
      <c r="F34" s="83"/>
      <c r="G34" s="83"/>
      <c r="H34" s="83"/>
      <c r="I34" s="83"/>
      <c r="J34" s="84"/>
    </row>
    <row r="35" spans="1:11" ht="45.75" customHeight="1" x14ac:dyDescent="0.25">
      <c r="A35" s="24" t="s">
        <v>31</v>
      </c>
      <c r="B35" s="83" t="s">
        <v>147</v>
      </c>
      <c r="C35" s="83"/>
      <c r="D35" s="83"/>
      <c r="E35" s="83"/>
      <c r="F35" s="83"/>
      <c r="G35" s="83"/>
      <c r="H35" s="83"/>
      <c r="I35" s="83"/>
      <c r="J35" s="84"/>
    </row>
    <row r="36" spans="1:11" ht="33.75" customHeight="1" x14ac:dyDescent="0.25">
      <c r="A36" s="40" t="s">
        <v>32</v>
      </c>
      <c r="B36" s="119" t="s">
        <v>149</v>
      </c>
      <c r="C36" s="119"/>
      <c r="D36" s="119"/>
      <c r="E36" s="119"/>
      <c r="F36" s="119"/>
      <c r="G36" s="119"/>
      <c r="H36" s="119"/>
      <c r="I36" s="119"/>
      <c r="J36" s="120"/>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30.75" customHeight="1" x14ac:dyDescent="0.25">
      <c r="A40" s="104" t="s">
        <v>41</v>
      </c>
      <c r="B40" s="104"/>
      <c r="C40" s="104"/>
      <c r="D40" s="104"/>
      <c r="E40" s="104"/>
      <c r="F40" s="104"/>
      <c r="G40" s="104"/>
      <c r="H40" s="104"/>
      <c r="I40" s="104"/>
      <c r="J40" s="104"/>
    </row>
  </sheetData>
  <mergeCells count="48">
    <mergeCell ref="A38:J38"/>
    <mergeCell ref="A39:J39"/>
    <mergeCell ref="A40:J40"/>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39"/>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4" orientation="portrait"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tabSelected="1" view="pageBreakPreview" topLeftCell="A23" zoomScaleNormal="100" zoomScaleSheetLayoutView="100" workbookViewId="0">
      <selection activeCell="B11" sqref="B11:J11"/>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123</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40.5" customHeight="1" x14ac:dyDescent="0.25">
      <c r="A11" s="4" t="s">
        <v>7</v>
      </c>
      <c r="B11" s="109" t="s">
        <v>59</v>
      </c>
      <c r="C11" s="109"/>
      <c r="D11" s="109"/>
      <c r="E11" s="109"/>
      <c r="F11" s="109"/>
      <c r="G11" s="109"/>
      <c r="H11" s="109"/>
      <c r="I11" s="109"/>
      <c r="J11" s="110"/>
    </row>
    <row r="12" spans="1:11" ht="35.25" customHeight="1" x14ac:dyDescent="0.25">
      <c r="A12" s="4" t="s">
        <v>8</v>
      </c>
      <c r="B12" s="109" t="s">
        <v>49</v>
      </c>
      <c r="C12" s="109"/>
      <c r="D12" s="109"/>
      <c r="E12" s="109"/>
      <c r="F12" s="109"/>
      <c r="G12" s="109"/>
      <c r="H12" s="109"/>
      <c r="I12" s="109"/>
      <c r="J12" s="11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27.75" customHeight="1" x14ac:dyDescent="0.25">
      <c r="A16" s="4" t="s">
        <v>12</v>
      </c>
      <c r="B16" s="8" t="s">
        <v>101</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93</v>
      </c>
      <c r="C18" s="83"/>
      <c r="D18" s="83"/>
      <c r="E18" s="83"/>
      <c r="F18" s="83"/>
      <c r="G18" s="83"/>
      <c r="H18" s="83"/>
      <c r="I18" s="83"/>
      <c r="J18" s="84"/>
    </row>
    <row r="19" spans="1:12" ht="76.5" customHeight="1" x14ac:dyDescent="0.25">
      <c r="A19" s="9" t="s">
        <v>15</v>
      </c>
      <c r="B19" s="83" t="s">
        <v>103</v>
      </c>
      <c r="C19" s="83"/>
      <c r="D19" s="83"/>
      <c r="E19" s="83"/>
      <c r="F19" s="83"/>
      <c r="G19" s="83"/>
      <c r="H19" s="83"/>
      <c r="I19" s="83"/>
      <c r="J19" s="84"/>
    </row>
    <row r="20" spans="1:12" ht="34.5" customHeight="1" x14ac:dyDescent="0.25">
      <c r="A20" s="9" t="s">
        <v>16</v>
      </c>
      <c r="B20" s="83" t="s">
        <v>91</v>
      </c>
      <c r="C20" s="83"/>
      <c r="D20" s="83"/>
      <c r="E20" s="83"/>
      <c r="F20" s="83"/>
      <c r="G20" s="83"/>
      <c r="H20" s="83"/>
      <c r="I20" s="83"/>
      <c r="J20" s="84"/>
    </row>
    <row r="21" spans="1:12" ht="35.25" customHeight="1" x14ac:dyDescent="0.25">
      <c r="A21" s="9" t="s">
        <v>37</v>
      </c>
      <c r="B21" s="111" t="s">
        <v>55</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41" customFormat="1" x14ac:dyDescent="0.25">
      <c r="A25" s="112">
        <v>200000</v>
      </c>
      <c r="B25" s="113"/>
      <c r="C25" s="114">
        <v>200000</v>
      </c>
      <c r="D25" s="115"/>
      <c r="E25" s="116"/>
      <c r="F25" s="114">
        <v>0</v>
      </c>
      <c r="G25" s="115"/>
      <c r="H25" s="116"/>
      <c r="I25" s="117">
        <f>F25/C25</f>
        <v>0</v>
      </c>
      <c r="J25" s="118"/>
      <c r="K25" s="35"/>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119</v>
      </c>
      <c r="F27" s="96"/>
      <c r="G27" s="95" t="s">
        <v>120</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84" x14ac:dyDescent="0.25">
      <c r="A29" s="13" t="s">
        <v>112</v>
      </c>
      <c r="B29" s="14" t="s">
        <v>90</v>
      </c>
      <c r="C29" s="34">
        <v>5</v>
      </c>
      <c r="D29" s="15">
        <v>200000</v>
      </c>
      <c r="E29" s="15">
        <v>3</v>
      </c>
      <c r="F29" s="15">
        <v>100000</v>
      </c>
      <c r="G29" s="16">
        <v>3</v>
      </c>
      <c r="H29" s="15">
        <v>0</v>
      </c>
      <c r="I29" s="17">
        <f>+Tabla13459101112131415161718[[#This Row],[Física 
(E)]]/Tabla13459101112131415161718[[#This Row],[Física
(C)]]</f>
        <v>1</v>
      </c>
      <c r="J29" s="18">
        <f>+Tabla13459101112131415161718[[#This Row],[Financiera 
 (F)]]/Tabla13459101112131415161718[[#This Row],[Financiera
(D)]]</f>
        <v>0</v>
      </c>
      <c r="L29" s="36"/>
    </row>
    <row r="30" spans="1:12" x14ac:dyDescent="0.25">
      <c r="A30" s="19"/>
      <c r="B30" s="20"/>
      <c r="C30" s="21"/>
      <c r="D30" s="22"/>
      <c r="E30" s="22"/>
      <c r="F30" s="22"/>
      <c r="G30" s="23"/>
      <c r="H30" s="22"/>
      <c r="I30" s="17" t="e">
        <f>+Tabla13459101112131415161718[[#This Row],[Física 
(E)]]/Tabla13459101112131415161718[[#This Row],[Física
(C)]]</f>
        <v>#DIV/0!</v>
      </c>
      <c r="J30" s="18" t="e">
        <f>+Tabla13459101112131415161718[[#This Row],[Financiera 
 (F)]]/Tabla13459101112131415161718[[#This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87</v>
      </c>
      <c r="C33" s="83"/>
      <c r="D33" s="83"/>
      <c r="E33" s="83"/>
      <c r="F33" s="83"/>
      <c r="G33" s="83"/>
      <c r="H33" s="83"/>
      <c r="I33" s="83"/>
      <c r="J33" s="84"/>
    </row>
    <row r="34" spans="1:11" ht="30" x14ac:dyDescent="0.25">
      <c r="A34" s="24" t="s">
        <v>30</v>
      </c>
      <c r="B34" s="83" t="s">
        <v>89</v>
      </c>
      <c r="C34" s="83"/>
      <c r="D34" s="83"/>
      <c r="E34" s="83"/>
      <c r="F34" s="83"/>
      <c r="G34" s="83"/>
      <c r="H34" s="83"/>
      <c r="I34" s="83"/>
      <c r="J34" s="84"/>
    </row>
    <row r="35" spans="1:11" ht="85.5" customHeight="1" x14ac:dyDescent="0.25">
      <c r="A35" s="24" t="s">
        <v>31</v>
      </c>
      <c r="B35" s="83" t="s">
        <v>148</v>
      </c>
      <c r="C35" s="83"/>
      <c r="D35" s="83"/>
      <c r="E35" s="83"/>
      <c r="F35" s="83"/>
      <c r="G35" s="83"/>
      <c r="H35" s="83"/>
      <c r="I35" s="83"/>
      <c r="J35" s="84"/>
    </row>
    <row r="36" spans="1:11" ht="46.5" customHeight="1" x14ac:dyDescent="0.25">
      <c r="A36" s="40" t="s">
        <v>32</v>
      </c>
      <c r="B36" s="119" t="s">
        <v>118</v>
      </c>
      <c r="C36" s="119"/>
      <c r="D36" s="119"/>
      <c r="E36" s="119"/>
      <c r="F36" s="119"/>
      <c r="G36" s="119"/>
      <c r="H36" s="119"/>
      <c r="I36" s="119"/>
      <c r="J36" s="120"/>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6:D28"/>
  <sheetViews>
    <sheetView topLeftCell="A19" workbookViewId="0">
      <selection activeCell="B28" sqref="B28:D28"/>
    </sheetView>
  </sheetViews>
  <sheetFormatPr baseColWidth="10" defaultColWidth="11.42578125" defaultRowHeight="15" x14ac:dyDescent="0.25"/>
  <sheetData>
    <row r="26" spans="2:4" x14ac:dyDescent="0.25">
      <c r="B26" s="121"/>
      <c r="C26" s="121"/>
      <c r="D26" s="121"/>
    </row>
    <row r="27" spans="2:4" x14ac:dyDescent="0.25">
      <c r="B27" s="122" t="s">
        <v>104</v>
      </c>
      <c r="C27" s="122"/>
      <c r="D27" s="122"/>
    </row>
    <row r="28" spans="2:4" ht="37.5" customHeight="1" x14ac:dyDescent="0.25">
      <c r="B28" s="123" t="s">
        <v>102</v>
      </c>
      <c r="C28" s="123"/>
      <c r="D28" s="123"/>
    </row>
  </sheetData>
  <mergeCells count="3">
    <mergeCell ref="B26:D26"/>
    <mergeCell ref="B27:D27"/>
    <mergeCell ref="B28:D2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41"/>
  <sheetViews>
    <sheetView zoomScale="110" zoomScaleNormal="11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123</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31.5" customHeight="1" x14ac:dyDescent="0.25">
      <c r="A11" s="4" t="s">
        <v>7</v>
      </c>
      <c r="B11" s="80" t="s">
        <v>58</v>
      </c>
      <c r="C11" s="80"/>
      <c r="D11" s="80"/>
      <c r="E11" s="80"/>
      <c r="F11" s="80"/>
      <c r="G11" s="80"/>
      <c r="H11" s="80"/>
      <c r="I11" s="80"/>
      <c r="J11" s="80"/>
    </row>
    <row r="12" spans="1:11" ht="41.25" customHeight="1" x14ac:dyDescent="0.25">
      <c r="A12" s="4" t="s">
        <v>8</v>
      </c>
      <c r="B12" s="80" t="s">
        <v>49</v>
      </c>
      <c r="C12" s="80"/>
      <c r="D12" s="80"/>
      <c r="E12" s="80"/>
      <c r="F12" s="80"/>
      <c r="G12" s="80"/>
      <c r="H12" s="80"/>
      <c r="I12" s="80"/>
      <c r="J12" s="8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2.25" customHeight="1" x14ac:dyDescent="0.25">
      <c r="A16" s="4" t="s">
        <v>12</v>
      </c>
      <c r="B16" s="8" t="s">
        <v>101</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1" ht="15.75" x14ac:dyDescent="0.25">
      <c r="A17" s="74" t="s">
        <v>13</v>
      </c>
      <c r="B17" s="75"/>
      <c r="C17" s="75"/>
      <c r="D17" s="75"/>
      <c r="E17" s="75"/>
      <c r="F17" s="75"/>
      <c r="G17" s="75"/>
      <c r="H17" s="75"/>
      <c r="I17" s="75"/>
      <c r="J17" s="76"/>
    </row>
    <row r="18" spans="1:11" ht="29.25" customHeight="1" x14ac:dyDescent="0.25">
      <c r="A18" s="4" t="s">
        <v>14</v>
      </c>
      <c r="B18" s="83" t="s">
        <v>94</v>
      </c>
      <c r="C18" s="83"/>
      <c r="D18" s="83"/>
      <c r="E18" s="83"/>
      <c r="F18" s="83"/>
      <c r="G18" s="83"/>
      <c r="H18" s="83"/>
      <c r="I18" s="83"/>
      <c r="J18" s="84"/>
    </row>
    <row r="19" spans="1:11" ht="73.5" customHeight="1" x14ac:dyDescent="0.25">
      <c r="A19" s="9" t="s">
        <v>15</v>
      </c>
      <c r="B19" s="83" t="s">
        <v>57</v>
      </c>
      <c r="C19" s="83"/>
      <c r="D19" s="83"/>
      <c r="E19" s="83"/>
      <c r="F19" s="83"/>
      <c r="G19" s="83"/>
      <c r="H19" s="83"/>
      <c r="I19" s="83"/>
      <c r="J19" s="84"/>
    </row>
    <row r="20" spans="1:11" ht="34.5" customHeight="1" x14ac:dyDescent="0.25">
      <c r="A20" s="9" t="s">
        <v>16</v>
      </c>
      <c r="B20" s="83" t="s">
        <v>63</v>
      </c>
      <c r="C20" s="83"/>
      <c r="D20" s="83"/>
      <c r="E20" s="83"/>
      <c r="F20" s="83"/>
      <c r="G20" s="83"/>
      <c r="H20" s="83"/>
      <c r="I20" s="83"/>
      <c r="J20" s="84"/>
    </row>
    <row r="21" spans="1:11" ht="35.25" customHeight="1" x14ac:dyDescent="0.25">
      <c r="A21" s="9" t="s">
        <v>37</v>
      </c>
      <c r="B21" s="83"/>
      <c r="C21" s="83"/>
      <c r="D21" s="83"/>
      <c r="E21" s="83"/>
      <c r="F21" s="83"/>
      <c r="G21" s="83"/>
      <c r="H21" s="83"/>
      <c r="I21" s="83"/>
      <c r="J21" s="84"/>
      <c r="K21" s="1"/>
    </row>
    <row r="22" spans="1:11" ht="15.75" x14ac:dyDescent="0.25">
      <c r="A22" s="74" t="s">
        <v>17</v>
      </c>
      <c r="B22" s="75"/>
      <c r="C22" s="75"/>
      <c r="D22" s="75"/>
      <c r="E22" s="75"/>
      <c r="F22" s="75"/>
      <c r="G22" s="75"/>
      <c r="H22" s="75"/>
      <c r="I22" s="75"/>
      <c r="J22" s="76"/>
    </row>
    <row r="23" spans="1:11" ht="15.75" x14ac:dyDescent="0.25">
      <c r="A23" s="77" t="s">
        <v>18</v>
      </c>
      <c r="B23" s="78"/>
      <c r="C23" s="78"/>
      <c r="D23" s="78"/>
      <c r="E23" s="78"/>
      <c r="F23" s="78"/>
      <c r="G23" s="78"/>
      <c r="H23" s="78"/>
      <c r="I23" s="78"/>
      <c r="J23" s="79"/>
      <c r="K23" s="1"/>
    </row>
    <row r="24" spans="1:11" ht="15" customHeight="1" x14ac:dyDescent="0.25">
      <c r="A24" s="85" t="s">
        <v>19</v>
      </c>
      <c r="B24" s="86"/>
      <c r="C24" s="87" t="s">
        <v>20</v>
      </c>
      <c r="D24" s="88"/>
      <c r="E24" s="88"/>
      <c r="F24" s="88" t="s">
        <v>21</v>
      </c>
      <c r="G24" s="88"/>
      <c r="H24" s="86"/>
      <c r="I24" s="87" t="s">
        <v>22</v>
      </c>
      <c r="J24" s="89"/>
    </row>
    <row r="25" spans="1:11" s="38" customFormat="1" x14ac:dyDescent="0.25">
      <c r="A25" s="107">
        <v>17500000</v>
      </c>
      <c r="B25" s="108"/>
      <c r="C25" s="90">
        <v>17500000</v>
      </c>
      <c r="D25" s="91"/>
      <c r="E25" s="92"/>
      <c r="F25" s="90">
        <v>110956.6</v>
      </c>
      <c r="G25" s="91"/>
      <c r="H25" s="92"/>
      <c r="I25" s="93">
        <f>+F25/C25</f>
        <v>6.3403771428571431E-3</v>
      </c>
      <c r="J25" s="94"/>
      <c r="K25" s="37"/>
    </row>
    <row r="26" spans="1:11" ht="15.75" x14ac:dyDescent="0.25">
      <c r="A26" s="77" t="s">
        <v>23</v>
      </c>
      <c r="B26" s="78"/>
      <c r="C26" s="78"/>
      <c r="D26" s="78"/>
      <c r="E26" s="78"/>
      <c r="F26" s="78"/>
      <c r="G26" s="78"/>
      <c r="H26" s="78"/>
      <c r="I26" s="78"/>
      <c r="J26" s="79"/>
      <c r="K26" s="1"/>
    </row>
    <row r="27" spans="1:11" ht="15" customHeight="1" x14ac:dyDescent="0.25">
      <c r="A27" s="5"/>
      <c r="B27"/>
      <c r="C27" s="95" t="s">
        <v>48</v>
      </c>
      <c r="D27" s="96"/>
      <c r="E27" s="95" t="s">
        <v>119</v>
      </c>
      <c r="F27" s="96"/>
      <c r="G27" s="95" t="s">
        <v>120</v>
      </c>
      <c r="H27" s="95"/>
      <c r="I27" s="95" t="s">
        <v>24</v>
      </c>
      <c r="J27" s="97"/>
    </row>
    <row r="28" spans="1:11" ht="38.25" x14ac:dyDescent="0.25">
      <c r="A28" s="10" t="s">
        <v>25</v>
      </c>
      <c r="B28" s="11" t="s">
        <v>26</v>
      </c>
      <c r="C28" s="11" t="s">
        <v>38</v>
      </c>
      <c r="D28" s="11" t="s">
        <v>39</v>
      </c>
      <c r="E28" s="11" t="s">
        <v>42</v>
      </c>
      <c r="F28" s="11" t="s">
        <v>43</v>
      </c>
      <c r="G28" s="11" t="s">
        <v>44</v>
      </c>
      <c r="H28" s="11" t="s">
        <v>45</v>
      </c>
      <c r="I28" s="11" t="s">
        <v>46</v>
      </c>
      <c r="J28" s="12" t="s">
        <v>47</v>
      </c>
    </row>
    <row r="29" spans="1:11" ht="48" x14ac:dyDescent="0.25">
      <c r="A29" s="13" t="s">
        <v>106</v>
      </c>
      <c r="B29" s="14" t="s">
        <v>92</v>
      </c>
      <c r="C29" s="33">
        <v>20000</v>
      </c>
      <c r="D29" s="15">
        <v>17500000</v>
      </c>
      <c r="E29" s="15">
        <v>6500</v>
      </c>
      <c r="F29" s="15">
        <v>5100000</v>
      </c>
      <c r="G29" s="16">
        <v>0</v>
      </c>
      <c r="H29" s="15">
        <v>106320</v>
      </c>
      <c r="I29" s="17">
        <f>+Tabla176[[#This Row],[Física 
(E)]]/Tabla176[[#This Row],[Física
(C)]]</f>
        <v>0</v>
      </c>
      <c r="J29" s="18">
        <f>Tabla176[[#This Row],[Financiera 
 (F)]]/Tabla176[[#This Row],[Financiera
(D)]]</f>
        <v>2.0847058823529413E-2</v>
      </c>
    </row>
    <row r="30" spans="1:11" x14ac:dyDescent="0.25">
      <c r="A30" s="19"/>
      <c r="B30" s="20"/>
      <c r="C30" s="21"/>
      <c r="D30" s="22"/>
      <c r="E30" s="22"/>
      <c r="F30" s="22"/>
      <c r="G30" s="23"/>
      <c r="H30" s="22"/>
      <c r="I30" s="17" t="e">
        <f>+Tabla176[[#This Row],[Física 
(E)]]/Tabla176[[#This Row],[Física
(C)]]</f>
        <v>#DIV/0!</v>
      </c>
      <c r="J30" s="18" t="e">
        <f>Tabla176[[#This Row],[Financiera 
 (F)]]/Tabla176[[#This Row],[Financiera
(D)]]</f>
        <v>#DIV/0!</v>
      </c>
    </row>
    <row r="31" spans="1:11" ht="15.75" x14ac:dyDescent="0.25">
      <c r="A31" s="74" t="s">
        <v>27</v>
      </c>
      <c r="B31" s="75"/>
      <c r="C31" s="75"/>
      <c r="D31" s="75"/>
      <c r="E31" s="75"/>
      <c r="F31" s="75"/>
      <c r="G31" s="75"/>
      <c r="H31" s="75"/>
      <c r="I31" s="75"/>
      <c r="J31" s="76"/>
    </row>
    <row r="32" spans="1:11" ht="15.75" x14ac:dyDescent="0.25">
      <c r="A32" s="77" t="s">
        <v>28</v>
      </c>
      <c r="B32" s="78"/>
      <c r="C32" s="78"/>
      <c r="D32" s="78"/>
      <c r="E32" s="78"/>
      <c r="F32" s="78"/>
      <c r="G32" s="78"/>
      <c r="H32" s="78"/>
      <c r="I32" s="78"/>
      <c r="J32" s="79"/>
      <c r="K32" s="1"/>
    </row>
    <row r="33" spans="1:11" x14ac:dyDescent="0.25">
      <c r="A33" s="24" t="s">
        <v>29</v>
      </c>
      <c r="B33" s="83" t="s">
        <v>65</v>
      </c>
      <c r="C33" s="83"/>
      <c r="D33" s="83"/>
      <c r="E33" s="83"/>
      <c r="F33" s="83"/>
      <c r="G33" s="83"/>
      <c r="H33" s="83"/>
      <c r="I33" s="83"/>
      <c r="J33" s="84"/>
    </row>
    <row r="34" spans="1:11" ht="30" x14ac:dyDescent="0.25">
      <c r="A34" s="24" t="s">
        <v>30</v>
      </c>
      <c r="B34" s="83" t="s">
        <v>64</v>
      </c>
      <c r="C34" s="83"/>
      <c r="D34" s="83"/>
      <c r="E34" s="83"/>
      <c r="F34" s="83"/>
      <c r="G34" s="83"/>
      <c r="H34" s="83"/>
      <c r="I34" s="83"/>
      <c r="J34" s="84"/>
    </row>
    <row r="35" spans="1:11" ht="80.25" customHeight="1" x14ac:dyDescent="0.25">
      <c r="A35" s="24" t="s">
        <v>31</v>
      </c>
      <c r="B35" s="83" t="s">
        <v>136</v>
      </c>
      <c r="C35" s="83"/>
      <c r="D35" s="83"/>
      <c r="E35" s="83"/>
      <c r="F35" s="83"/>
      <c r="G35" s="83"/>
      <c r="H35" s="83"/>
      <c r="I35" s="83"/>
      <c r="J35" s="84"/>
    </row>
    <row r="36" spans="1:11" ht="62.25" customHeight="1" x14ac:dyDescent="0.25">
      <c r="A36" s="40" t="s">
        <v>32</v>
      </c>
      <c r="B36" s="83" t="s">
        <v>134</v>
      </c>
      <c r="C36" s="83"/>
      <c r="D36" s="83"/>
      <c r="E36" s="83"/>
      <c r="F36" s="83"/>
      <c r="G36" s="83"/>
      <c r="H36" s="83"/>
      <c r="I36" s="83"/>
      <c r="J36" s="84"/>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t="s">
        <v>40</v>
      </c>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fitToHeight="0"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41"/>
  <sheetViews>
    <sheetView zoomScale="110" zoomScaleNormal="110" workbookViewId="0">
      <selection activeCell="B10" sqref="B10:J10"/>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123</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31.5" customHeight="1" x14ac:dyDescent="0.25">
      <c r="A11" s="4" t="s">
        <v>7</v>
      </c>
      <c r="B11" s="80" t="s">
        <v>58</v>
      </c>
      <c r="C11" s="80"/>
      <c r="D11" s="80"/>
      <c r="E11" s="80"/>
      <c r="F11" s="80"/>
      <c r="G11" s="80"/>
      <c r="H11" s="80"/>
      <c r="I11" s="80"/>
      <c r="J11" s="80"/>
    </row>
    <row r="12" spans="1:11" ht="41.25" customHeight="1" x14ac:dyDescent="0.25">
      <c r="A12" s="4" t="s">
        <v>8</v>
      </c>
      <c r="B12" s="80" t="s">
        <v>49</v>
      </c>
      <c r="C12" s="80"/>
      <c r="D12" s="80"/>
      <c r="E12" s="80"/>
      <c r="F12" s="80"/>
      <c r="G12" s="80"/>
      <c r="H12" s="80"/>
      <c r="I12" s="80"/>
      <c r="J12" s="8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5.25" customHeight="1" x14ac:dyDescent="0.25">
      <c r="A16" s="4" t="s">
        <v>12</v>
      </c>
      <c r="B16" s="8" t="s">
        <v>101</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1" ht="15.75" x14ac:dyDescent="0.25">
      <c r="A17" s="74" t="s">
        <v>13</v>
      </c>
      <c r="B17" s="75"/>
      <c r="C17" s="75"/>
      <c r="D17" s="75"/>
      <c r="E17" s="75"/>
      <c r="F17" s="75"/>
      <c r="G17" s="75"/>
      <c r="H17" s="75"/>
      <c r="I17" s="75"/>
      <c r="J17" s="76"/>
    </row>
    <row r="18" spans="1:11" ht="29.25" customHeight="1" x14ac:dyDescent="0.25">
      <c r="A18" s="4" t="s">
        <v>14</v>
      </c>
      <c r="B18" s="83" t="s">
        <v>94</v>
      </c>
      <c r="C18" s="83"/>
      <c r="D18" s="83"/>
      <c r="E18" s="83"/>
      <c r="F18" s="83"/>
      <c r="G18" s="83"/>
      <c r="H18" s="83"/>
      <c r="I18" s="83"/>
      <c r="J18" s="84"/>
    </row>
    <row r="19" spans="1:11" ht="73.5" customHeight="1" x14ac:dyDescent="0.25">
      <c r="A19" s="9" t="s">
        <v>15</v>
      </c>
      <c r="B19" s="83" t="s">
        <v>57</v>
      </c>
      <c r="C19" s="83"/>
      <c r="D19" s="83"/>
      <c r="E19" s="83"/>
      <c r="F19" s="83"/>
      <c r="G19" s="83"/>
      <c r="H19" s="83"/>
      <c r="I19" s="83"/>
      <c r="J19" s="84"/>
    </row>
    <row r="20" spans="1:11" ht="34.5" customHeight="1" x14ac:dyDescent="0.25">
      <c r="A20" s="9" t="s">
        <v>16</v>
      </c>
      <c r="B20" s="83" t="s">
        <v>63</v>
      </c>
      <c r="C20" s="83"/>
      <c r="D20" s="83"/>
      <c r="E20" s="83"/>
      <c r="F20" s="83"/>
      <c r="G20" s="83"/>
      <c r="H20" s="83"/>
      <c r="I20" s="83"/>
      <c r="J20" s="84"/>
    </row>
    <row r="21" spans="1:11" ht="35.25" customHeight="1" x14ac:dyDescent="0.25">
      <c r="A21" s="9" t="s">
        <v>37</v>
      </c>
      <c r="B21" s="83"/>
      <c r="C21" s="83"/>
      <c r="D21" s="83"/>
      <c r="E21" s="83"/>
      <c r="F21" s="83"/>
      <c r="G21" s="83"/>
      <c r="H21" s="83"/>
      <c r="I21" s="83"/>
      <c r="J21" s="84"/>
      <c r="K21" s="1"/>
    </row>
    <row r="22" spans="1:11" ht="15.75" x14ac:dyDescent="0.25">
      <c r="A22" s="74" t="s">
        <v>17</v>
      </c>
      <c r="B22" s="75"/>
      <c r="C22" s="75"/>
      <c r="D22" s="75"/>
      <c r="E22" s="75"/>
      <c r="F22" s="75"/>
      <c r="G22" s="75"/>
      <c r="H22" s="75"/>
      <c r="I22" s="75"/>
      <c r="J22" s="76"/>
    </row>
    <row r="23" spans="1:11" ht="15.75" x14ac:dyDescent="0.25">
      <c r="A23" s="77" t="s">
        <v>18</v>
      </c>
      <c r="B23" s="78"/>
      <c r="C23" s="78"/>
      <c r="D23" s="78"/>
      <c r="E23" s="78"/>
      <c r="F23" s="78"/>
      <c r="G23" s="78"/>
      <c r="H23" s="78"/>
      <c r="I23" s="78"/>
      <c r="J23" s="79"/>
      <c r="K23" s="1"/>
    </row>
    <row r="24" spans="1:11" ht="15" customHeight="1" x14ac:dyDescent="0.25">
      <c r="A24" s="85" t="s">
        <v>19</v>
      </c>
      <c r="B24" s="86"/>
      <c r="C24" s="87" t="s">
        <v>20</v>
      </c>
      <c r="D24" s="88"/>
      <c r="E24" s="88"/>
      <c r="F24" s="88" t="s">
        <v>21</v>
      </c>
      <c r="G24" s="88"/>
      <c r="H24" s="86"/>
      <c r="I24" s="87" t="s">
        <v>22</v>
      </c>
      <c r="J24" s="89"/>
    </row>
    <row r="25" spans="1:11" s="38" customFormat="1" x14ac:dyDescent="0.25">
      <c r="A25" s="107">
        <v>500000</v>
      </c>
      <c r="B25" s="108"/>
      <c r="C25" s="90">
        <v>500000</v>
      </c>
      <c r="D25" s="91"/>
      <c r="E25" s="92"/>
      <c r="F25" s="90">
        <v>18097.5</v>
      </c>
      <c r="G25" s="91"/>
      <c r="H25" s="92"/>
      <c r="I25" s="93">
        <f>+F25/C25</f>
        <v>3.6194999999999998E-2</v>
      </c>
      <c r="J25" s="94"/>
      <c r="K25" s="37"/>
    </row>
    <row r="26" spans="1:11" ht="15.75" x14ac:dyDescent="0.25">
      <c r="A26" s="77" t="s">
        <v>23</v>
      </c>
      <c r="B26" s="78"/>
      <c r="C26" s="78"/>
      <c r="D26" s="78"/>
      <c r="E26" s="78"/>
      <c r="F26" s="78"/>
      <c r="G26" s="78"/>
      <c r="H26" s="78"/>
      <c r="I26" s="78"/>
      <c r="J26" s="79"/>
      <c r="K26" s="1"/>
    </row>
    <row r="27" spans="1:11" ht="15" customHeight="1" x14ac:dyDescent="0.25">
      <c r="A27" s="5"/>
      <c r="B27"/>
      <c r="C27" s="95" t="s">
        <v>48</v>
      </c>
      <c r="D27" s="96"/>
      <c r="E27" s="95" t="s">
        <v>119</v>
      </c>
      <c r="F27" s="96"/>
      <c r="G27" s="95" t="s">
        <v>121</v>
      </c>
      <c r="H27" s="95"/>
      <c r="I27" s="95" t="s">
        <v>24</v>
      </c>
      <c r="J27" s="97"/>
    </row>
    <row r="28" spans="1:11" ht="38.25" x14ac:dyDescent="0.25">
      <c r="A28" s="10" t="s">
        <v>25</v>
      </c>
      <c r="B28" s="11" t="s">
        <v>26</v>
      </c>
      <c r="C28" s="11" t="s">
        <v>38</v>
      </c>
      <c r="D28" s="11" t="s">
        <v>39</v>
      </c>
      <c r="E28" s="11" t="s">
        <v>42</v>
      </c>
      <c r="F28" s="11" t="s">
        <v>43</v>
      </c>
      <c r="G28" s="11" t="s">
        <v>44</v>
      </c>
      <c r="H28" s="11" t="s">
        <v>45</v>
      </c>
      <c r="I28" s="11" t="s">
        <v>46</v>
      </c>
      <c r="J28" s="12" t="s">
        <v>47</v>
      </c>
    </row>
    <row r="29" spans="1:11" ht="48" x14ac:dyDescent="0.25">
      <c r="A29" s="13" t="s">
        <v>113</v>
      </c>
      <c r="B29" s="14" t="s">
        <v>60</v>
      </c>
      <c r="C29" s="33">
        <v>92472</v>
      </c>
      <c r="D29" s="15">
        <v>500000</v>
      </c>
      <c r="E29" s="15">
        <v>43498</v>
      </c>
      <c r="F29" s="15">
        <v>120000</v>
      </c>
      <c r="G29" s="16">
        <v>55559</v>
      </c>
      <c r="H29" s="23">
        <v>7897.5</v>
      </c>
      <c r="I29" s="17">
        <f>+Tabla18[[#This Row],[Física 
(E)]]/Tabla18[[#This Row],[Física
(C)]]</f>
        <v>1.27727711618925</v>
      </c>
      <c r="J29" s="18">
        <f>+Tabla18[[#This Row],[Financiera 
 (F)]]/Tabla18[[#This Row],[Financiera
(D)]]</f>
        <v>6.5812499999999996E-2</v>
      </c>
    </row>
    <row r="30" spans="1:11" x14ac:dyDescent="0.25">
      <c r="A30" s="19"/>
      <c r="B30" s="20"/>
      <c r="C30" s="21"/>
      <c r="D30" s="22"/>
      <c r="E30" s="22"/>
      <c r="F30" s="22"/>
      <c r="G30" s="54"/>
      <c r="H30" s="22"/>
      <c r="I30" s="17" t="e">
        <f>IF(H29&gt;0,H29/C30,0)</f>
        <v>#DIV/0!</v>
      </c>
      <c r="J30" s="18">
        <f>IF(H30&gt;0,H30/D30,0)</f>
        <v>0</v>
      </c>
    </row>
    <row r="31" spans="1:11" ht="15.75" x14ac:dyDescent="0.25">
      <c r="A31" s="74" t="s">
        <v>27</v>
      </c>
      <c r="B31" s="75"/>
      <c r="C31" s="75"/>
      <c r="D31" s="75"/>
      <c r="E31" s="75"/>
      <c r="F31" s="75"/>
      <c r="G31" s="75"/>
      <c r="H31" s="75"/>
      <c r="I31" s="75"/>
      <c r="J31" s="76"/>
    </row>
    <row r="32" spans="1:11" ht="15.75" x14ac:dyDescent="0.25">
      <c r="A32" s="77" t="s">
        <v>28</v>
      </c>
      <c r="B32" s="78"/>
      <c r="C32" s="78"/>
      <c r="D32" s="78"/>
      <c r="E32" s="78"/>
      <c r="F32" s="78"/>
      <c r="G32" s="78"/>
      <c r="H32" s="78"/>
      <c r="I32" s="78"/>
      <c r="J32" s="79"/>
      <c r="K32" s="1"/>
    </row>
    <row r="33" spans="1:11" x14ac:dyDescent="0.25">
      <c r="A33" s="24" t="s">
        <v>29</v>
      </c>
      <c r="B33" s="83" t="s">
        <v>66</v>
      </c>
      <c r="C33" s="83"/>
      <c r="D33" s="83"/>
      <c r="E33" s="83"/>
      <c r="F33" s="83"/>
      <c r="G33" s="83"/>
      <c r="H33" s="83"/>
      <c r="I33" s="83"/>
      <c r="J33" s="84"/>
    </row>
    <row r="34" spans="1:11" ht="30" x14ac:dyDescent="0.25">
      <c r="A34" s="24" t="s">
        <v>30</v>
      </c>
      <c r="B34" s="83" t="s">
        <v>67</v>
      </c>
      <c r="C34" s="83"/>
      <c r="D34" s="83"/>
      <c r="E34" s="83"/>
      <c r="F34" s="83"/>
      <c r="G34" s="83"/>
      <c r="H34" s="83"/>
      <c r="I34" s="83"/>
      <c r="J34" s="84"/>
    </row>
    <row r="35" spans="1:11" ht="53.25" customHeight="1" x14ac:dyDescent="0.25">
      <c r="A35" s="24" t="s">
        <v>31</v>
      </c>
      <c r="B35" s="83" t="s">
        <v>137</v>
      </c>
      <c r="C35" s="83"/>
      <c r="D35" s="83"/>
      <c r="E35" s="83"/>
      <c r="F35" s="83"/>
      <c r="G35" s="83"/>
      <c r="H35" s="83"/>
      <c r="I35" s="83"/>
      <c r="J35" s="84"/>
    </row>
    <row r="36" spans="1:11" ht="62.25" customHeight="1" x14ac:dyDescent="0.25">
      <c r="A36" s="24" t="s">
        <v>32</v>
      </c>
      <c r="B36" s="83" t="s">
        <v>133</v>
      </c>
      <c r="C36" s="83"/>
      <c r="D36" s="83"/>
      <c r="E36" s="83"/>
      <c r="F36" s="83"/>
      <c r="G36" s="83"/>
      <c r="H36" s="83"/>
      <c r="I36" s="83"/>
      <c r="J36" s="84"/>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t="s">
        <v>40</v>
      </c>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onto ejecutado en el trimestre" sqref="H28:H30"/>
    <dataValidation allowBlank="1" showInputMessage="1" showErrorMessage="1" prompt="Meta alcanzada en el trimestre" sqref="G28:G29 H29"/>
  </dataValidations>
  <pageMargins left="0.7" right="0.7" top="0.75" bottom="0.75" header="0.3" footer="0.3"/>
  <pageSetup scale="65" fitToHeight="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zoomScale="110" zoomScaleNormal="100" zoomScaleSheetLayoutView="11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123</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40.5" customHeight="1" x14ac:dyDescent="0.25">
      <c r="A11" s="4" t="s">
        <v>7</v>
      </c>
      <c r="B11" s="109" t="s">
        <v>59</v>
      </c>
      <c r="C11" s="109"/>
      <c r="D11" s="109"/>
      <c r="E11" s="109"/>
      <c r="F11" s="109"/>
      <c r="G11" s="109"/>
      <c r="H11" s="109"/>
      <c r="I11" s="109"/>
      <c r="J11" s="110"/>
    </row>
    <row r="12" spans="1:11" ht="35.25" customHeight="1" x14ac:dyDescent="0.25">
      <c r="A12" s="4" t="s">
        <v>8</v>
      </c>
      <c r="B12" s="109" t="s">
        <v>49</v>
      </c>
      <c r="C12" s="109"/>
      <c r="D12" s="109"/>
      <c r="E12" s="109"/>
      <c r="F12" s="109"/>
      <c r="G12" s="109"/>
      <c r="H12" s="109"/>
      <c r="I12" s="109"/>
      <c r="J12" s="11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0.75" customHeight="1" x14ac:dyDescent="0.25">
      <c r="A16" s="4" t="s">
        <v>12</v>
      </c>
      <c r="B16" s="8" t="s">
        <v>101</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93</v>
      </c>
      <c r="C18" s="83"/>
      <c r="D18" s="83"/>
      <c r="E18" s="83"/>
      <c r="F18" s="83"/>
      <c r="G18" s="83"/>
      <c r="H18" s="83"/>
      <c r="I18" s="83"/>
      <c r="J18" s="84"/>
    </row>
    <row r="19" spans="1:12" ht="76.5" customHeight="1" x14ac:dyDescent="0.25">
      <c r="A19" s="9" t="s">
        <v>15</v>
      </c>
      <c r="B19" s="83" t="s">
        <v>103</v>
      </c>
      <c r="C19" s="83"/>
      <c r="D19" s="83"/>
      <c r="E19" s="83"/>
      <c r="F19" s="83"/>
      <c r="G19" s="83"/>
      <c r="H19" s="83"/>
      <c r="I19" s="83"/>
      <c r="J19" s="84"/>
    </row>
    <row r="20" spans="1:12" ht="34.5" customHeight="1" x14ac:dyDescent="0.25">
      <c r="A20" s="9" t="s">
        <v>16</v>
      </c>
      <c r="B20" s="83" t="s">
        <v>91</v>
      </c>
      <c r="C20" s="83"/>
      <c r="D20" s="83"/>
      <c r="E20" s="83"/>
      <c r="F20" s="83"/>
      <c r="G20" s="83"/>
      <c r="H20" s="83"/>
      <c r="I20" s="83"/>
      <c r="J20" s="84"/>
    </row>
    <row r="21" spans="1:12" ht="35.25" customHeight="1" x14ac:dyDescent="0.25">
      <c r="A21" s="9" t="s">
        <v>37</v>
      </c>
      <c r="B21" s="111" t="s">
        <v>55</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2">
        <v>2000000</v>
      </c>
      <c r="B25" s="113"/>
      <c r="C25" s="114">
        <v>2000000</v>
      </c>
      <c r="D25" s="115"/>
      <c r="E25" s="116"/>
      <c r="F25" s="114">
        <v>14445</v>
      </c>
      <c r="G25" s="115"/>
      <c r="H25" s="116"/>
      <c r="I25" s="117">
        <f>F25/C25</f>
        <v>7.2224999999999998E-3</v>
      </c>
      <c r="J25" s="118"/>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119</v>
      </c>
      <c r="F27" s="96"/>
      <c r="G27" s="95" t="s">
        <v>120</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60" x14ac:dyDescent="0.25">
      <c r="A29" s="13" t="s">
        <v>107</v>
      </c>
      <c r="B29" s="14" t="s">
        <v>79</v>
      </c>
      <c r="C29" s="34">
        <v>6000</v>
      </c>
      <c r="D29" s="15">
        <v>2000000</v>
      </c>
      <c r="E29" s="15">
        <v>2200</v>
      </c>
      <c r="F29" s="15">
        <v>510000</v>
      </c>
      <c r="G29" s="16">
        <v>562</v>
      </c>
      <c r="H29" s="15">
        <v>875812.5</v>
      </c>
      <c r="I29" s="17">
        <f>+Tabla134591011121314[[#This Row],[Física 
(E)]]/Tabla134591011121314[[#This Row],[Física
(C)]]</f>
        <v>0.25545454545454543</v>
      </c>
      <c r="J29" s="18">
        <f>+Tabla134591011121314[[#This Row],[Financiera 
 (F)]]/Tabla134591011121314[[#This Row],[Financiera
(D)]]</f>
        <v>1.7172794117647059</v>
      </c>
      <c r="L29" s="36"/>
    </row>
    <row r="30" spans="1:12" x14ac:dyDescent="0.25">
      <c r="A30" s="19"/>
      <c r="B30" s="20"/>
      <c r="C30" s="21"/>
      <c r="D30" s="22"/>
      <c r="E30" s="22"/>
      <c r="F30" s="22"/>
      <c r="G30" s="23"/>
      <c r="H30" s="22"/>
      <c r="I30" s="17" t="e">
        <f>+Tabla134591011121314[[#This Row],[Física 
(E)]]/Tabla134591011121314[[#This Row],[Física
(C)]]</f>
        <v>#DIV/0!</v>
      </c>
      <c r="J30" s="18" t="e">
        <f>+Tabla134591011121314[[#This Row],[Financiera 
 (F)]]/Tabla134591011121314[[#This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78</v>
      </c>
      <c r="C33" s="83"/>
      <c r="D33" s="83"/>
      <c r="E33" s="83"/>
      <c r="F33" s="83"/>
      <c r="G33" s="83"/>
      <c r="H33" s="83"/>
      <c r="I33" s="83"/>
      <c r="J33" s="84"/>
    </row>
    <row r="34" spans="1:11" ht="30" x14ac:dyDescent="0.25">
      <c r="A34" s="24" t="s">
        <v>30</v>
      </c>
      <c r="B34" s="83" t="s">
        <v>80</v>
      </c>
      <c r="C34" s="83"/>
      <c r="D34" s="83"/>
      <c r="E34" s="83"/>
      <c r="F34" s="83"/>
      <c r="G34" s="83"/>
      <c r="H34" s="83"/>
      <c r="I34" s="83"/>
      <c r="J34" s="84"/>
    </row>
    <row r="35" spans="1:11" ht="85.5" customHeight="1" x14ac:dyDescent="0.25">
      <c r="A35" s="24" t="s">
        <v>31</v>
      </c>
      <c r="B35" s="83" t="s">
        <v>126</v>
      </c>
      <c r="C35" s="83"/>
      <c r="D35" s="83"/>
      <c r="E35" s="83"/>
      <c r="F35" s="83"/>
      <c r="G35" s="83"/>
      <c r="H35" s="83"/>
      <c r="I35" s="83"/>
      <c r="J35" s="84"/>
    </row>
    <row r="36" spans="1:11" ht="43.5" customHeight="1" x14ac:dyDescent="0.25">
      <c r="A36" s="40" t="s">
        <v>32</v>
      </c>
      <c r="B36" s="119" t="s">
        <v>126</v>
      </c>
      <c r="C36" s="119"/>
      <c r="D36" s="119"/>
      <c r="E36" s="119"/>
      <c r="F36" s="119"/>
      <c r="G36" s="119"/>
      <c r="H36" s="119"/>
      <c r="I36" s="119"/>
      <c r="J36" s="120"/>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M41"/>
  <sheetViews>
    <sheetView view="pageBreakPreview" zoomScaleNormal="100" zoomScaleSheetLayoutView="100" workbookViewId="0">
      <selection activeCell="B11" sqref="B11:J11"/>
    </sheetView>
  </sheetViews>
  <sheetFormatPr baseColWidth="10" defaultColWidth="11.42578125" defaultRowHeight="15" x14ac:dyDescent="0.25"/>
  <cols>
    <col min="1" max="1" width="23" style="6" customWidth="1"/>
    <col min="2" max="3" width="12.7109375" style="6" customWidth="1"/>
    <col min="4" max="4" width="14.42578125" style="6" customWidth="1"/>
    <col min="5" max="10" width="12.7109375" style="6" customWidth="1"/>
    <col min="11" max="11" width="11.42578125" style="6"/>
  </cols>
  <sheetData>
    <row r="1" spans="1:11" ht="21.75" thickBot="1" x14ac:dyDescent="0.3">
      <c r="A1" s="25"/>
      <c r="B1" s="58" t="s">
        <v>123</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40.5" customHeight="1" x14ac:dyDescent="0.25">
      <c r="A11" s="4" t="s">
        <v>7</v>
      </c>
      <c r="B11" s="109" t="s">
        <v>59</v>
      </c>
      <c r="C11" s="109"/>
      <c r="D11" s="109"/>
      <c r="E11" s="109"/>
      <c r="F11" s="109"/>
      <c r="G11" s="109"/>
      <c r="H11" s="109"/>
      <c r="I11" s="109"/>
      <c r="J11" s="110"/>
    </row>
    <row r="12" spans="1:11" ht="35.25" customHeight="1" x14ac:dyDescent="0.25">
      <c r="A12" s="4" t="s">
        <v>8</v>
      </c>
      <c r="B12" s="109" t="s">
        <v>49</v>
      </c>
      <c r="C12" s="109"/>
      <c r="D12" s="109"/>
      <c r="E12" s="109"/>
      <c r="F12" s="109"/>
      <c r="G12" s="109"/>
      <c r="H12" s="109"/>
      <c r="I12" s="109"/>
      <c r="J12" s="11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27.75" customHeight="1" x14ac:dyDescent="0.25">
      <c r="A16" s="4" t="s">
        <v>12</v>
      </c>
      <c r="B16" s="8" t="s">
        <v>101</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3" ht="15.75" x14ac:dyDescent="0.25">
      <c r="A17" s="74" t="s">
        <v>13</v>
      </c>
      <c r="B17" s="75"/>
      <c r="C17" s="75"/>
      <c r="D17" s="75"/>
      <c r="E17" s="75"/>
      <c r="F17" s="75"/>
      <c r="G17" s="75"/>
      <c r="H17" s="75"/>
      <c r="I17" s="75"/>
      <c r="J17" s="76"/>
    </row>
    <row r="18" spans="1:13" ht="29.25" customHeight="1" x14ac:dyDescent="0.25">
      <c r="A18" s="4" t="s">
        <v>14</v>
      </c>
      <c r="B18" s="83" t="s">
        <v>93</v>
      </c>
      <c r="C18" s="83"/>
      <c r="D18" s="83"/>
      <c r="E18" s="83"/>
      <c r="F18" s="83"/>
      <c r="G18" s="83"/>
      <c r="H18" s="83"/>
      <c r="I18" s="83"/>
      <c r="J18" s="84"/>
    </row>
    <row r="19" spans="1:13" ht="76.5" customHeight="1" x14ac:dyDescent="0.25">
      <c r="A19" s="9" t="s">
        <v>15</v>
      </c>
      <c r="B19" s="83" t="s">
        <v>103</v>
      </c>
      <c r="C19" s="83"/>
      <c r="D19" s="83"/>
      <c r="E19" s="83"/>
      <c r="F19" s="83"/>
      <c r="G19" s="83"/>
      <c r="H19" s="83"/>
      <c r="I19" s="83"/>
      <c r="J19" s="84"/>
    </row>
    <row r="20" spans="1:13" ht="34.5" customHeight="1" x14ac:dyDescent="0.25">
      <c r="A20" s="9" t="s">
        <v>16</v>
      </c>
      <c r="B20" s="83" t="s">
        <v>91</v>
      </c>
      <c r="C20" s="83"/>
      <c r="D20" s="83"/>
      <c r="E20" s="83"/>
      <c r="F20" s="83"/>
      <c r="G20" s="83"/>
      <c r="H20" s="83"/>
      <c r="I20" s="83"/>
      <c r="J20" s="84"/>
    </row>
    <row r="21" spans="1:13" ht="35.25" customHeight="1" x14ac:dyDescent="0.25">
      <c r="A21" s="9" t="s">
        <v>37</v>
      </c>
      <c r="B21" s="111" t="s">
        <v>55</v>
      </c>
      <c r="C21" s="83"/>
      <c r="D21" s="83"/>
      <c r="E21" s="83"/>
      <c r="F21" s="83"/>
      <c r="G21" s="83"/>
      <c r="H21" s="83"/>
      <c r="I21" s="83"/>
      <c r="J21" s="84"/>
      <c r="K21" s="1"/>
    </row>
    <row r="22" spans="1:13" ht="15.75" x14ac:dyDescent="0.25">
      <c r="A22" s="74" t="s">
        <v>17</v>
      </c>
      <c r="B22" s="75"/>
      <c r="C22" s="75"/>
      <c r="D22" s="75"/>
      <c r="E22" s="75"/>
      <c r="F22" s="75"/>
      <c r="G22" s="75"/>
      <c r="H22" s="75"/>
      <c r="I22" s="75"/>
      <c r="J22" s="76"/>
    </row>
    <row r="23" spans="1:13" ht="15.75" x14ac:dyDescent="0.25">
      <c r="A23" s="77" t="s">
        <v>18</v>
      </c>
      <c r="B23" s="78"/>
      <c r="C23" s="78"/>
      <c r="D23" s="78"/>
      <c r="E23" s="78"/>
      <c r="F23" s="78"/>
      <c r="G23" s="78"/>
      <c r="H23" s="78"/>
      <c r="I23" s="78"/>
      <c r="J23" s="79"/>
      <c r="K23" s="1"/>
    </row>
    <row r="24" spans="1:13" ht="15" customHeight="1" x14ac:dyDescent="0.25">
      <c r="A24" s="85" t="s">
        <v>19</v>
      </c>
      <c r="B24" s="86"/>
      <c r="C24" s="87" t="s">
        <v>20</v>
      </c>
      <c r="D24" s="88"/>
      <c r="E24" s="88"/>
      <c r="F24" s="88" t="s">
        <v>21</v>
      </c>
      <c r="G24" s="88"/>
      <c r="H24" s="86"/>
      <c r="I24" s="87" t="s">
        <v>22</v>
      </c>
      <c r="J24" s="89"/>
    </row>
    <row r="25" spans="1:13" x14ac:dyDescent="0.25">
      <c r="A25" s="112">
        <v>1313605000</v>
      </c>
      <c r="B25" s="113"/>
      <c r="C25" s="114">
        <v>1174869560.8499999</v>
      </c>
      <c r="D25" s="115"/>
      <c r="E25" s="116"/>
      <c r="F25" s="114">
        <v>742960932.59000003</v>
      </c>
      <c r="G25" s="115"/>
      <c r="H25" s="116"/>
      <c r="I25" s="117">
        <f>F25/C25</f>
        <v>0.63237737817675632</v>
      </c>
      <c r="J25" s="118"/>
      <c r="K25" s="35"/>
    </row>
    <row r="26" spans="1:13" ht="15.75" x14ac:dyDescent="0.25">
      <c r="A26" s="77" t="s">
        <v>23</v>
      </c>
      <c r="B26" s="78"/>
      <c r="C26" s="78"/>
      <c r="D26" s="78"/>
      <c r="E26" s="78"/>
      <c r="F26" s="78"/>
      <c r="G26" s="78"/>
      <c r="H26" s="78"/>
      <c r="I26" s="78"/>
      <c r="J26" s="79"/>
      <c r="K26" s="1"/>
    </row>
    <row r="27" spans="1:13" ht="15" customHeight="1" x14ac:dyDescent="0.25">
      <c r="A27" s="5"/>
      <c r="B27"/>
      <c r="C27" s="95" t="s">
        <v>48</v>
      </c>
      <c r="D27" s="96"/>
      <c r="E27" s="95" t="s">
        <v>122</v>
      </c>
      <c r="F27" s="96"/>
      <c r="G27" s="95" t="s">
        <v>120</v>
      </c>
      <c r="H27" s="95"/>
      <c r="I27" s="95" t="s">
        <v>24</v>
      </c>
      <c r="J27" s="97"/>
    </row>
    <row r="28" spans="1:13" ht="38.25" x14ac:dyDescent="0.25">
      <c r="A28" s="10" t="s">
        <v>25</v>
      </c>
      <c r="B28" s="11" t="s">
        <v>26</v>
      </c>
      <c r="C28" s="11" t="s">
        <v>38</v>
      </c>
      <c r="D28" s="11" t="s">
        <v>39</v>
      </c>
      <c r="E28" s="11" t="s">
        <v>42</v>
      </c>
      <c r="F28" s="11" t="s">
        <v>43</v>
      </c>
      <c r="G28" s="11" t="s">
        <v>44</v>
      </c>
      <c r="H28" s="11" t="s">
        <v>45</v>
      </c>
      <c r="I28" s="11" t="s">
        <v>46</v>
      </c>
      <c r="J28" s="12" t="s">
        <v>47</v>
      </c>
      <c r="M28" s="41"/>
    </row>
    <row r="29" spans="1:13" ht="48" x14ac:dyDescent="0.25">
      <c r="A29" s="13" t="s">
        <v>114</v>
      </c>
      <c r="B29" s="14" t="s">
        <v>54</v>
      </c>
      <c r="C29" s="34">
        <v>600000</v>
      </c>
      <c r="D29" s="15">
        <v>1313000000</v>
      </c>
      <c r="E29" s="15">
        <v>320500</v>
      </c>
      <c r="F29" s="15">
        <v>710000000</v>
      </c>
      <c r="G29" s="16">
        <v>380123</v>
      </c>
      <c r="H29" s="15">
        <v>551382074.37</v>
      </c>
      <c r="I29" s="17">
        <f>+Tabla1345[[#This Row],[Física 
(E)]]/Tabla1345[[#This Row],[Física
(C)]]</f>
        <v>1.1860312012480498</v>
      </c>
      <c r="J29" s="18">
        <f>+Tabla1345[[#This Row],[Financiera 
 (F)]]/Tabla1345[[#This Row],[Financiera
(D)]]</f>
        <v>0.77659447094366196</v>
      </c>
      <c r="L29" s="36"/>
    </row>
    <row r="30" spans="1:13" x14ac:dyDescent="0.25">
      <c r="A30" s="19"/>
      <c r="B30" s="20"/>
      <c r="C30" s="21"/>
      <c r="D30" s="22"/>
      <c r="E30" s="22"/>
      <c r="F30" s="22"/>
      <c r="G30" s="23"/>
      <c r="H30" s="22"/>
      <c r="I30" s="17" t="e">
        <f>+Tabla1345[[#This Row],[Física 
(E)]]/Tabla1345[[#This Row],[Física
(C)]]</f>
        <v>#DIV/0!</v>
      </c>
      <c r="J30" s="18" t="e">
        <f>+Tabla1345[[#This Row],[Financiera 
 (F)]]/Tabla1345[[#This Row],[Financiera
(D)]]</f>
        <v>#DIV/0!</v>
      </c>
    </row>
    <row r="31" spans="1:13" ht="15.75" x14ac:dyDescent="0.25">
      <c r="A31" s="74" t="s">
        <v>27</v>
      </c>
      <c r="B31" s="75"/>
      <c r="C31" s="75"/>
      <c r="D31" s="75"/>
      <c r="E31" s="75"/>
      <c r="F31" s="75"/>
      <c r="G31" s="75"/>
      <c r="H31" s="75"/>
      <c r="I31" s="75"/>
      <c r="J31" s="76"/>
    </row>
    <row r="32" spans="1:13" ht="15.75" x14ac:dyDescent="0.25">
      <c r="A32" s="77" t="s">
        <v>28</v>
      </c>
      <c r="B32" s="78"/>
      <c r="C32" s="78"/>
      <c r="D32" s="78"/>
      <c r="E32" s="78"/>
      <c r="F32" s="78"/>
      <c r="G32" s="78"/>
      <c r="H32" s="78"/>
      <c r="I32" s="78"/>
      <c r="J32" s="79"/>
      <c r="K32" s="1"/>
    </row>
    <row r="33" spans="1:11" x14ac:dyDescent="0.25">
      <c r="A33" s="24" t="s">
        <v>29</v>
      </c>
      <c r="B33" s="83" t="s">
        <v>51</v>
      </c>
      <c r="C33" s="83"/>
      <c r="D33" s="83"/>
      <c r="E33" s="83"/>
      <c r="F33" s="83"/>
      <c r="G33" s="83"/>
      <c r="H33" s="83"/>
      <c r="I33" s="83"/>
      <c r="J33" s="84"/>
    </row>
    <row r="34" spans="1:11" ht="30" x14ac:dyDescent="0.25">
      <c r="A34" s="24" t="s">
        <v>30</v>
      </c>
      <c r="B34" s="83" t="s">
        <v>52</v>
      </c>
      <c r="C34" s="83"/>
      <c r="D34" s="83"/>
      <c r="E34" s="83"/>
      <c r="F34" s="83"/>
      <c r="G34" s="83"/>
      <c r="H34" s="83"/>
      <c r="I34" s="83"/>
      <c r="J34" s="84"/>
    </row>
    <row r="35" spans="1:11" ht="85.5" customHeight="1" x14ac:dyDescent="0.25">
      <c r="A35" s="24" t="s">
        <v>31</v>
      </c>
      <c r="B35" s="83" t="s">
        <v>138</v>
      </c>
      <c r="C35" s="83"/>
      <c r="D35" s="83"/>
      <c r="E35" s="83"/>
      <c r="F35" s="83"/>
      <c r="G35" s="83"/>
      <c r="H35" s="83"/>
      <c r="I35" s="83"/>
      <c r="J35" s="84"/>
    </row>
    <row r="36" spans="1:11" ht="51" customHeight="1" x14ac:dyDescent="0.25">
      <c r="A36" s="24" t="s">
        <v>32</v>
      </c>
      <c r="B36" s="83" t="s">
        <v>139</v>
      </c>
      <c r="C36" s="83"/>
      <c r="D36" s="83"/>
      <c r="E36" s="83"/>
      <c r="F36" s="83"/>
      <c r="G36" s="83"/>
      <c r="H36" s="83"/>
      <c r="I36" s="83"/>
      <c r="J36" s="84"/>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4"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zoomScale="120" zoomScaleNormal="100" zoomScaleSheetLayoutView="12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123</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40.5" customHeight="1" x14ac:dyDescent="0.25">
      <c r="A11" s="4" t="s">
        <v>7</v>
      </c>
      <c r="B11" s="109" t="s">
        <v>59</v>
      </c>
      <c r="C11" s="109"/>
      <c r="D11" s="109"/>
      <c r="E11" s="109"/>
      <c r="F11" s="109"/>
      <c r="G11" s="109"/>
      <c r="H11" s="109"/>
      <c r="I11" s="109"/>
      <c r="J11" s="110"/>
    </row>
    <row r="12" spans="1:11" ht="35.25" customHeight="1" x14ac:dyDescent="0.25">
      <c r="A12" s="4" t="s">
        <v>8</v>
      </c>
      <c r="B12" s="109" t="s">
        <v>49</v>
      </c>
      <c r="C12" s="109"/>
      <c r="D12" s="109"/>
      <c r="E12" s="109"/>
      <c r="F12" s="109"/>
      <c r="G12" s="109"/>
      <c r="H12" s="109"/>
      <c r="I12" s="109"/>
      <c r="J12" s="11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28.5" customHeight="1" x14ac:dyDescent="0.25">
      <c r="A16" s="4" t="s">
        <v>12</v>
      </c>
      <c r="B16" s="8" t="s">
        <v>101</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93</v>
      </c>
      <c r="C18" s="83"/>
      <c r="D18" s="83"/>
      <c r="E18" s="83"/>
      <c r="F18" s="83"/>
      <c r="G18" s="83"/>
      <c r="H18" s="83"/>
      <c r="I18" s="83"/>
      <c r="J18" s="84"/>
    </row>
    <row r="19" spans="1:12" ht="76.5" customHeight="1" x14ac:dyDescent="0.25">
      <c r="A19" s="9" t="s">
        <v>15</v>
      </c>
      <c r="B19" s="83" t="s">
        <v>103</v>
      </c>
      <c r="C19" s="83"/>
      <c r="D19" s="83"/>
      <c r="E19" s="83"/>
      <c r="F19" s="83"/>
      <c r="G19" s="83"/>
      <c r="H19" s="83"/>
      <c r="I19" s="83"/>
      <c r="J19" s="84"/>
    </row>
    <row r="20" spans="1:12" ht="34.5" customHeight="1" x14ac:dyDescent="0.25">
      <c r="A20" s="9" t="s">
        <v>16</v>
      </c>
      <c r="B20" s="83" t="s">
        <v>91</v>
      </c>
      <c r="C20" s="83"/>
      <c r="D20" s="83"/>
      <c r="E20" s="83"/>
      <c r="F20" s="83"/>
      <c r="G20" s="83"/>
      <c r="H20" s="83"/>
      <c r="I20" s="83"/>
      <c r="J20" s="84"/>
    </row>
    <row r="21" spans="1:12" ht="35.25" customHeight="1" x14ac:dyDescent="0.25">
      <c r="A21" s="9" t="s">
        <v>37</v>
      </c>
      <c r="B21" s="111" t="s">
        <v>55</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2">
        <v>1000000</v>
      </c>
      <c r="B25" s="113"/>
      <c r="C25" s="114">
        <v>1000000</v>
      </c>
      <c r="D25" s="115"/>
      <c r="E25" s="116"/>
      <c r="F25" s="114">
        <v>479850</v>
      </c>
      <c r="G25" s="115"/>
      <c r="H25" s="116"/>
      <c r="I25" s="117">
        <f>F25/C25</f>
        <v>0.47985</v>
      </c>
      <c r="J25" s="118"/>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119</v>
      </c>
      <c r="F27" s="96"/>
      <c r="G27" s="95" t="s">
        <v>120</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48" x14ac:dyDescent="0.25">
      <c r="A29" s="13" t="s">
        <v>115</v>
      </c>
      <c r="B29" s="14" t="s">
        <v>68</v>
      </c>
      <c r="C29" s="34">
        <v>15000</v>
      </c>
      <c r="D29" s="15">
        <v>1000000</v>
      </c>
      <c r="E29" s="15">
        <v>4500</v>
      </c>
      <c r="F29" s="15">
        <v>300000</v>
      </c>
      <c r="G29" s="16">
        <v>2840</v>
      </c>
      <c r="H29" s="15">
        <v>510532</v>
      </c>
      <c r="I29" s="17">
        <f>+Tabla13459[[#This Row],[Física 
(E)]]/Tabla13459[[#This Row],[Física
(C)]]</f>
        <v>0.63111111111111107</v>
      </c>
      <c r="J29" s="18">
        <f>+Tabla13459[[#This Row],[Financiera 
 (F)]]/Tabla13459[[#This Row],[Financiera
(D)]]</f>
        <v>1.7017733333333334</v>
      </c>
      <c r="L29" s="36"/>
    </row>
    <row r="30" spans="1:12" x14ac:dyDescent="0.25">
      <c r="A30" s="19"/>
      <c r="B30" s="20"/>
      <c r="C30" s="21"/>
      <c r="D30" s="22"/>
      <c r="E30" s="22"/>
      <c r="F30" s="22"/>
      <c r="G30" s="23"/>
      <c r="H30" s="22"/>
      <c r="I30" s="17" t="e">
        <f>+Tabla13459[[#This Row],[Física 
(E)]]/Tabla13459[[#This Row],[Física
(C)]]</f>
        <v>#DIV/0!</v>
      </c>
      <c r="J30" s="18" t="e">
        <f>+Tabla13459[[#This Row],[Financiera 
 (F)]]/Tabla13459[[#This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95</v>
      </c>
      <c r="C33" s="83"/>
      <c r="D33" s="83"/>
      <c r="E33" s="83"/>
      <c r="F33" s="83"/>
      <c r="G33" s="83"/>
      <c r="H33" s="83"/>
      <c r="I33" s="83"/>
      <c r="J33" s="84"/>
    </row>
    <row r="34" spans="1:11" ht="30" x14ac:dyDescent="0.25">
      <c r="A34" s="24" t="s">
        <v>30</v>
      </c>
      <c r="B34" s="83" t="s">
        <v>96</v>
      </c>
      <c r="C34" s="83"/>
      <c r="D34" s="83"/>
      <c r="E34" s="83"/>
      <c r="F34" s="83"/>
      <c r="G34" s="83"/>
      <c r="H34" s="83"/>
      <c r="I34" s="83"/>
      <c r="J34" s="84"/>
    </row>
    <row r="35" spans="1:11" s="44" customFormat="1" ht="58.5" customHeight="1" x14ac:dyDescent="0.25">
      <c r="A35" s="42" t="s">
        <v>31</v>
      </c>
      <c r="B35" s="109" t="s">
        <v>140</v>
      </c>
      <c r="C35" s="109"/>
      <c r="D35" s="109"/>
      <c r="E35" s="109"/>
      <c r="F35" s="109"/>
      <c r="G35" s="109"/>
      <c r="H35" s="109"/>
      <c r="I35" s="109"/>
      <c r="J35" s="110"/>
      <c r="K35" s="43"/>
    </row>
    <row r="36" spans="1:11" ht="30" x14ac:dyDescent="0.25">
      <c r="A36" s="40" t="s">
        <v>32</v>
      </c>
      <c r="B36" s="83"/>
      <c r="C36" s="83"/>
      <c r="D36" s="83"/>
      <c r="E36" s="83"/>
      <c r="F36" s="83"/>
      <c r="G36" s="83"/>
      <c r="H36" s="83"/>
      <c r="I36" s="83"/>
      <c r="J36" s="84"/>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A38:J38"/>
    <mergeCell ref="A39:J39"/>
    <mergeCell ref="A41:J41"/>
    <mergeCell ref="A32:J32"/>
    <mergeCell ref="B33:J33"/>
    <mergeCell ref="B34:J34"/>
    <mergeCell ref="B35:J35"/>
    <mergeCell ref="B36:J36"/>
    <mergeCell ref="A37:J37"/>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zoomScaleNormal="100" zoomScaleSheetLayoutView="10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123</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40.5" customHeight="1" x14ac:dyDescent="0.25">
      <c r="A11" s="4" t="s">
        <v>7</v>
      </c>
      <c r="B11" s="109" t="s">
        <v>59</v>
      </c>
      <c r="C11" s="109"/>
      <c r="D11" s="109"/>
      <c r="E11" s="109"/>
      <c r="F11" s="109"/>
      <c r="G11" s="109"/>
      <c r="H11" s="109"/>
      <c r="I11" s="109"/>
      <c r="J11" s="110"/>
    </row>
    <row r="12" spans="1:11" ht="35.25" customHeight="1" x14ac:dyDescent="0.25">
      <c r="A12" s="4" t="s">
        <v>8</v>
      </c>
      <c r="B12" s="109" t="s">
        <v>49</v>
      </c>
      <c r="C12" s="109"/>
      <c r="D12" s="109"/>
      <c r="E12" s="109"/>
      <c r="F12" s="109"/>
      <c r="G12" s="109"/>
      <c r="H12" s="109"/>
      <c r="I12" s="109"/>
      <c r="J12" s="11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1.5" customHeight="1" x14ac:dyDescent="0.25">
      <c r="A16" s="4" t="s">
        <v>12</v>
      </c>
      <c r="B16" s="8" t="s">
        <v>101</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93</v>
      </c>
      <c r="C18" s="83"/>
      <c r="D18" s="83"/>
      <c r="E18" s="83"/>
      <c r="F18" s="83"/>
      <c r="G18" s="83"/>
      <c r="H18" s="83"/>
      <c r="I18" s="83"/>
      <c r="J18" s="84"/>
    </row>
    <row r="19" spans="1:12" ht="76.5" customHeight="1" x14ac:dyDescent="0.25">
      <c r="A19" s="9" t="s">
        <v>15</v>
      </c>
      <c r="B19" s="83" t="s">
        <v>103</v>
      </c>
      <c r="C19" s="83"/>
      <c r="D19" s="83"/>
      <c r="E19" s="83"/>
      <c r="F19" s="83"/>
      <c r="G19" s="83"/>
      <c r="H19" s="83"/>
      <c r="I19" s="83"/>
      <c r="J19" s="84"/>
    </row>
    <row r="20" spans="1:12" ht="34.5" customHeight="1" x14ac:dyDescent="0.25">
      <c r="A20" s="9" t="s">
        <v>16</v>
      </c>
      <c r="B20" s="83" t="s">
        <v>91</v>
      </c>
      <c r="C20" s="83"/>
      <c r="D20" s="83"/>
      <c r="E20" s="83"/>
      <c r="F20" s="83"/>
      <c r="G20" s="83"/>
      <c r="H20" s="83"/>
      <c r="I20" s="83"/>
      <c r="J20" s="84"/>
    </row>
    <row r="21" spans="1:12" ht="35.25" customHeight="1" x14ac:dyDescent="0.25">
      <c r="A21" s="9" t="s">
        <v>37</v>
      </c>
      <c r="B21" s="111" t="s">
        <v>55</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2">
        <v>1000000</v>
      </c>
      <c r="B25" s="113"/>
      <c r="C25" s="114">
        <v>1000000</v>
      </c>
      <c r="D25" s="115"/>
      <c r="E25" s="116"/>
      <c r="F25" s="114">
        <v>30815</v>
      </c>
      <c r="G25" s="115"/>
      <c r="H25" s="116"/>
      <c r="I25" s="117">
        <f>F25/C25</f>
        <v>3.0814999999999999E-2</v>
      </c>
      <c r="J25" s="118"/>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119</v>
      </c>
      <c r="F27" s="96"/>
      <c r="G27" s="95" t="s">
        <v>120</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48" x14ac:dyDescent="0.25">
      <c r="A29" s="13" t="s">
        <v>116</v>
      </c>
      <c r="B29" s="14" t="s">
        <v>70</v>
      </c>
      <c r="C29" s="34">
        <v>1</v>
      </c>
      <c r="D29" s="15">
        <v>1000000</v>
      </c>
      <c r="E29" s="15">
        <v>1</v>
      </c>
      <c r="F29" s="15">
        <v>1000000</v>
      </c>
      <c r="G29" s="16">
        <v>11</v>
      </c>
      <c r="H29" s="15">
        <v>393970</v>
      </c>
      <c r="I29" s="17">
        <f>+Tabla1345910[[#This Row],[Física 
(E)]]/Tabla1345910[[#This Row],[Física
(C)]]</f>
        <v>11</v>
      </c>
      <c r="J29" s="18">
        <f>+Tabla1345910[[#This Row],[Financiera 
 (F)]]/Tabla1345910[[#This Row],[Financiera
(D)]]</f>
        <v>0.39396999999999999</v>
      </c>
      <c r="L29" s="36"/>
    </row>
    <row r="30" spans="1:12" x14ac:dyDescent="0.25">
      <c r="A30" s="19"/>
      <c r="B30" s="20"/>
      <c r="C30" s="21"/>
      <c r="D30" s="22"/>
      <c r="E30" s="22"/>
      <c r="F30" s="22"/>
      <c r="G30" s="23"/>
      <c r="H30" s="22"/>
      <c r="I30" s="17" t="e">
        <f>+Tabla1345910[[#This Row],[Física 
(E)]]/Tabla1345910[[#This Row],[Física
(C)]]</f>
        <v>#DIV/0!</v>
      </c>
      <c r="J30" s="18" t="e">
        <f>+Tabla1345910[[#This Row],[Financiera 
 (F)]]/Tabla1345910[[#This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69</v>
      </c>
      <c r="C33" s="83"/>
      <c r="D33" s="83"/>
      <c r="E33" s="83"/>
      <c r="F33" s="83"/>
      <c r="G33" s="83"/>
      <c r="H33" s="83"/>
      <c r="I33" s="83"/>
      <c r="J33" s="84"/>
    </row>
    <row r="34" spans="1:11" ht="30" x14ac:dyDescent="0.25">
      <c r="A34" s="24" t="s">
        <v>30</v>
      </c>
      <c r="B34" s="83" t="s">
        <v>71</v>
      </c>
      <c r="C34" s="83"/>
      <c r="D34" s="83"/>
      <c r="E34" s="83"/>
      <c r="F34" s="83"/>
      <c r="G34" s="83"/>
      <c r="H34" s="83"/>
      <c r="I34" s="83"/>
      <c r="J34" s="84"/>
    </row>
    <row r="35" spans="1:11" ht="85.5" customHeight="1" x14ac:dyDescent="0.25">
      <c r="A35" s="24" t="s">
        <v>31</v>
      </c>
      <c r="B35" s="83" t="s">
        <v>141</v>
      </c>
      <c r="C35" s="83"/>
      <c r="D35" s="83"/>
      <c r="E35" s="83"/>
      <c r="F35" s="83"/>
      <c r="G35" s="83"/>
      <c r="H35" s="83"/>
      <c r="I35" s="83"/>
      <c r="J35" s="84"/>
    </row>
    <row r="36" spans="1:11" ht="30" x14ac:dyDescent="0.25">
      <c r="A36" s="40" t="s">
        <v>32</v>
      </c>
      <c r="B36" s="83" t="s">
        <v>127</v>
      </c>
      <c r="C36" s="83"/>
      <c r="D36" s="83"/>
      <c r="E36" s="83"/>
      <c r="F36" s="83"/>
      <c r="G36" s="83"/>
      <c r="H36" s="83"/>
      <c r="I36" s="83"/>
      <c r="J36" s="84"/>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view="pageBreakPreview" zoomScaleNormal="100" zoomScaleSheetLayoutView="10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123</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40.5" customHeight="1" x14ac:dyDescent="0.25">
      <c r="A11" s="4" t="s">
        <v>7</v>
      </c>
      <c r="B11" s="109" t="s">
        <v>59</v>
      </c>
      <c r="C11" s="109"/>
      <c r="D11" s="109"/>
      <c r="E11" s="109"/>
      <c r="F11" s="109"/>
      <c r="G11" s="109"/>
      <c r="H11" s="109"/>
      <c r="I11" s="109"/>
      <c r="J11" s="110"/>
    </row>
    <row r="12" spans="1:11" ht="35.25" customHeight="1" x14ac:dyDescent="0.25">
      <c r="A12" s="4" t="s">
        <v>8</v>
      </c>
      <c r="B12" s="109" t="s">
        <v>49</v>
      </c>
      <c r="C12" s="109"/>
      <c r="D12" s="109"/>
      <c r="E12" s="109"/>
      <c r="F12" s="109"/>
      <c r="G12" s="109"/>
      <c r="H12" s="109"/>
      <c r="I12" s="109"/>
      <c r="J12" s="11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0" customHeight="1" x14ac:dyDescent="0.25">
      <c r="A16" s="4" t="s">
        <v>12</v>
      </c>
      <c r="B16" s="8" t="s">
        <v>101</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93</v>
      </c>
      <c r="C18" s="83"/>
      <c r="D18" s="83"/>
      <c r="E18" s="83"/>
      <c r="F18" s="83"/>
      <c r="G18" s="83"/>
      <c r="H18" s="83"/>
      <c r="I18" s="83"/>
      <c r="J18" s="84"/>
    </row>
    <row r="19" spans="1:12" ht="76.5" customHeight="1" x14ac:dyDescent="0.25">
      <c r="A19" s="9" t="s">
        <v>15</v>
      </c>
      <c r="B19" s="83" t="s">
        <v>103</v>
      </c>
      <c r="C19" s="83"/>
      <c r="D19" s="83"/>
      <c r="E19" s="83"/>
      <c r="F19" s="83"/>
      <c r="G19" s="83"/>
      <c r="H19" s="83"/>
      <c r="I19" s="83"/>
      <c r="J19" s="84"/>
    </row>
    <row r="20" spans="1:12" ht="34.5" customHeight="1" x14ac:dyDescent="0.25">
      <c r="A20" s="9" t="s">
        <v>16</v>
      </c>
      <c r="B20" s="83" t="s">
        <v>91</v>
      </c>
      <c r="C20" s="83"/>
      <c r="D20" s="83"/>
      <c r="E20" s="83"/>
      <c r="F20" s="83"/>
      <c r="G20" s="83"/>
      <c r="H20" s="83"/>
      <c r="I20" s="83"/>
      <c r="J20" s="84"/>
    </row>
    <row r="21" spans="1:12" ht="35.25" customHeight="1" x14ac:dyDescent="0.25">
      <c r="A21" s="9" t="s">
        <v>37</v>
      </c>
      <c r="B21" s="111" t="s">
        <v>55</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2">
        <v>600000</v>
      </c>
      <c r="B25" s="113"/>
      <c r="C25" s="114">
        <v>600000</v>
      </c>
      <c r="D25" s="115"/>
      <c r="E25" s="116"/>
      <c r="F25" s="114">
        <v>0</v>
      </c>
      <c r="G25" s="115"/>
      <c r="H25" s="116"/>
      <c r="I25" s="117">
        <f>F25/C25</f>
        <v>0</v>
      </c>
      <c r="J25" s="118"/>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119</v>
      </c>
      <c r="F27" s="96"/>
      <c r="G27" s="95" t="s">
        <v>120</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36" x14ac:dyDescent="0.25">
      <c r="A29" s="13" t="s">
        <v>124</v>
      </c>
      <c r="B29" s="14" t="s">
        <v>73</v>
      </c>
      <c r="C29" s="34">
        <v>3</v>
      </c>
      <c r="D29" s="15">
        <v>600000</v>
      </c>
      <c r="E29" s="15">
        <v>1</v>
      </c>
      <c r="F29" s="15">
        <v>200000</v>
      </c>
      <c r="G29" s="16">
        <v>3</v>
      </c>
      <c r="H29" s="15">
        <v>0</v>
      </c>
      <c r="I29" s="17">
        <f>+Tabla134591011[[#This Row],[Física 
(E)]]/Tabla134591011[[#This Row],[Física
(C)]]</f>
        <v>3</v>
      </c>
      <c r="J29" s="18">
        <f>+Tabla134591011[[#This Row],[Financiera 
 (F)]]/Tabla134591011[[#This Row],[Financiera
(D)]]</f>
        <v>0</v>
      </c>
      <c r="L29" s="36"/>
    </row>
    <row r="30" spans="1:12" x14ac:dyDescent="0.25">
      <c r="A30" s="19"/>
      <c r="B30" s="20"/>
      <c r="C30" s="21"/>
      <c r="D30" s="22"/>
      <c r="E30" s="22"/>
      <c r="F30" s="22"/>
      <c r="G30" s="23"/>
      <c r="H30" s="22"/>
      <c r="I30" s="17" t="e">
        <f>+Tabla134591011[[#This Row],[Física 
(E)]]/Tabla134591011[[#This Row],[Física
(C)]]</f>
        <v>#DIV/0!</v>
      </c>
      <c r="J30" s="18" t="e">
        <f>+Tabla134591011[[#This Row],[Financiera 
 (F)]]/Tabla134591011[[#This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72</v>
      </c>
      <c r="C33" s="83"/>
      <c r="D33" s="83"/>
      <c r="E33" s="83"/>
      <c r="F33" s="83"/>
      <c r="G33" s="83"/>
      <c r="H33" s="83"/>
      <c r="I33" s="83"/>
      <c r="J33" s="84"/>
    </row>
    <row r="34" spans="1:11" ht="30" x14ac:dyDescent="0.25">
      <c r="A34" s="24" t="s">
        <v>30</v>
      </c>
      <c r="B34" s="83" t="s">
        <v>97</v>
      </c>
      <c r="C34" s="83"/>
      <c r="D34" s="83"/>
      <c r="E34" s="83"/>
      <c r="F34" s="83"/>
      <c r="G34" s="83"/>
      <c r="H34" s="83"/>
      <c r="I34" s="83"/>
      <c r="J34" s="84"/>
    </row>
    <row r="35" spans="1:11" ht="85.5" customHeight="1" x14ac:dyDescent="0.25">
      <c r="A35" s="24" t="s">
        <v>31</v>
      </c>
      <c r="B35" s="83" t="s">
        <v>142</v>
      </c>
      <c r="C35" s="83"/>
      <c r="D35" s="83"/>
      <c r="E35" s="83"/>
      <c r="F35" s="83"/>
      <c r="G35" s="83"/>
      <c r="H35" s="83"/>
      <c r="I35" s="83"/>
      <c r="J35" s="84"/>
    </row>
    <row r="36" spans="1:11" ht="30" x14ac:dyDescent="0.25">
      <c r="A36" s="40" t="s">
        <v>32</v>
      </c>
      <c r="B36" s="83" t="s">
        <v>128</v>
      </c>
      <c r="C36" s="83"/>
      <c r="D36" s="83"/>
      <c r="E36" s="83"/>
      <c r="F36" s="83"/>
      <c r="G36" s="83"/>
      <c r="H36" s="83"/>
      <c r="I36" s="83"/>
      <c r="J36" s="84"/>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E29:F30 F28"/>
    <dataValidation allowBlank="1" showInputMessage="1" showErrorMessage="1" prompt="Meta anual del indicador" sqref="C28:C30 E28"/>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65"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41"/>
  <sheetViews>
    <sheetView zoomScaleNormal="100" zoomScaleSheetLayoutView="100" workbookViewId="0">
      <selection activeCell="B36" sqref="B36:J36"/>
    </sheetView>
  </sheetViews>
  <sheetFormatPr baseColWidth="10" defaultColWidth="11.42578125" defaultRowHeight="15" x14ac:dyDescent="0.25"/>
  <cols>
    <col min="1" max="1" width="23" style="6" customWidth="1"/>
    <col min="2" max="10" width="12.7109375" style="6" customWidth="1"/>
    <col min="11" max="11" width="11.42578125" style="6"/>
  </cols>
  <sheetData>
    <row r="1" spans="1:11" ht="21.75" thickBot="1" x14ac:dyDescent="0.3">
      <c r="A1" s="25"/>
      <c r="B1" s="58" t="s">
        <v>123</v>
      </c>
      <c r="C1" s="59"/>
      <c r="D1" s="59"/>
      <c r="E1" s="59"/>
      <c r="F1" s="59"/>
      <c r="G1" s="59"/>
      <c r="H1" s="59"/>
      <c r="I1" s="59"/>
      <c r="J1" s="60"/>
      <c r="K1" s="1"/>
    </row>
    <row r="2" spans="1:11" ht="21.75" thickBot="1" x14ac:dyDescent="0.3">
      <c r="A2" s="26"/>
      <c r="B2" s="61" t="s">
        <v>0</v>
      </c>
      <c r="C2" s="62"/>
      <c r="D2" s="61" t="s">
        <v>1</v>
      </c>
      <c r="E2" s="62"/>
      <c r="F2" s="62"/>
      <c r="G2" s="62"/>
      <c r="H2" s="63"/>
      <c r="I2" s="2" t="s">
        <v>2</v>
      </c>
      <c r="J2" s="3" t="s">
        <v>3</v>
      </c>
      <c r="K2" s="1"/>
    </row>
    <row r="3" spans="1:11" ht="21.75" thickBot="1" x14ac:dyDescent="0.3">
      <c r="A3" s="27"/>
      <c r="B3" s="64" t="s">
        <v>4</v>
      </c>
      <c r="C3" s="65"/>
      <c r="D3" s="64"/>
      <c r="E3" s="65"/>
      <c r="F3" s="65"/>
      <c r="G3" s="65"/>
      <c r="H3" s="66"/>
      <c r="I3" s="31"/>
      <c r="J3" s="32"/>
      <c r="K3" s="1"/>
    </row>
    <row r="4" spans="1:11" x14ac:dyDescent="0.25">
      <c r="A4" s="67"/>
      <c r="B4" s="68"/>
      <c r="C4" s="68"/>
      <c r="D4" s="69"/>
      <c r="E4" s="69"/>
      <c r="F4" s="69"/>
      <c r="G4" s="69"/>
      <c r="H4" s="69"/>
      <c r="I4" s="68"/>
      <c r="J4" s="70"/>
      <c r="K4" s="1"/>
    </row>
    <row r="5" spans="1:11" ht="3" customHeight="1" x14ac:dyDescent="0.25">
      <c r="A5" s="71"/>
      <c r="B5" s="72"/>
      <c r="C5" s="72"/>
      <c r="D5" s="72"/>
      <c r="E5" s="72"/>
      <c r="F5" s="72"/>
      <c r="G5" s="72"/>
      <c r="H5" s="72"/>
      <c r="I5" s="72"/>
      <c r="J5" s="73"/>
      <c r="K5" s="1"/>
    </row>
    <row r="6" spans="1:11" ht="15.75" x14ac:dyDescent="0.25">
      <c r="A6" s="74" t="s">
        <v>53</v>
      </c>
      <c r="B6" s="75"/>
      <c r="C6" s="75"/>
      <c r="D6" s="75"/>
      <c r="E6" s="75"/>
      <c r="F6" s="75"/>
      <c r="G6" s="75"/>
      <c r="H6" s="75"/>
      <c r="I6" s="75"/>
      <c r="J6" s="76"/>
      <c r="K6" s="1"/>
    </row>
    <row r="7" spans="1:11" ht="15.75" x14ac:dyDescent="0.25">
      <c r="A7" s="77" t="s">
        <v>5</v>
      </c>
      <c r="B7" s="78"/>
      <c r="C7" s="78"/>
      <c r="D7" s="78"/>
      <c r="E7" s="78"/>
      <c r="F7" s="78"/>
      <c r="G7" s="78"/>
      <c r="H7" s="78"/>
      <c r="I7" s="78"/>
      <c r="J7" s="79"/>
      <c r="K7" s="1"/>
    </row>
    <row r="8" spans="1:11" x14ac:dyDescent="0.25">
      <c r="A8" s="4" t="s">
        <v>6</v>
      </c>
      <c r="B8" s="55" t="s">
        <v>56</v>
      </c>
      <c r="C8" s="56"/>
      <c r="D8" s="56"/>
      <c r="E8" s="56"/>
      <c r="F8" s="56"/>
      <c r="G8" s="56"/>
      <c r="H8" s="56"/>
      <c r="I8" s="56"/>
      <c r="J8" s="57"/>
      <c r="K8" s="1"/>
    </row>
    <row r="9" spans="1:11" ht="15" customHeight="1" x14ac:dyDescent="0.25">
      <c r="A9" s="28" t="s">
        <v>35</v>
      </c>
      <c r="B9" s="55" t="s">
        <v>50</v>
      </c>
      <c r="C9" s="56"/>
      <c r="D9" s="56"/>
      <c r="E9" s="56"/>
      <c r="F9" s="56"/>
      <c r="G9" s="56"/>
      <c r="H9" s="56"/>
      <c r="I9" s="56"/>
      <c r="J9" s="57"/>
      <c r="K9" s="1"/>
    </row>
    <row r="10" spans="1:11" x14ac:dyDescent="0.25">
      <c r="A10" s="28" t="s">
        <v>36</v>
      </c>
      <c r="B10" s="55" t="s">
        <v>50</v>
      </c>
      <c r="C10" s="56"/>
      <c r="D10" s="56"/>
      <c r="E10" s="56"/>
      <c r="F10" s="56"/>
      <c r="G10" s="56"/>
      <c r="H10" s="56"/>
      <c r="I10" s="56"/>
      <c r="J10" s="57"/>
      <c r="K10" s="1"/>
    </row>
    <row r="11" spans="1:11" ht="40.5" customHeight="1" x14ac:dyDescent="0.25">
      <c r="A11" s="4" t="s">
        <v>7</v>
      </c>
      <c r="B11" s="109" t="s">
        <v>59</v>
      </c>
      <c r="C11" s="109"/>
      <c r="D11" s="109"/>
      <c r="E11" s="109"/>
      <c r="F11" s="109"/>
      <c r="G11" s="109"/>
      <c r="H11" s="109"/>
      <c r="I11" s="109"/>
      <c r="J11" s="110"/>
    </row>
    <row r="12" spans="1:11" ht="35.25" customHeight="1" x14ac:dyDescent="0.25">
      <c r="A12" s="4" t="s">
        <v>8</v>
      </c>
      <c r="B12" s="109" t="s">
        <v>49</v>
      </c>
      <c r="C12" s="109"/>
      <c r="D12" s="109"/>
      <c r="E12" s="109"/>
      <c r="F12" s="109"/>
      <c r="G12" s="109"/>
      <c r="H12" s="109"/>
      <c r="I12" s="109"/>
      <c r="J12" s="110"/>
    </row>
    <row r="13" spans="1:11" ht="15.75" x14ac:dyDescent="0.25">
      <c r="A13" s="74" t="s">
        <v>9</v>
      </c>
      <c r="B13" s="75"/>
      <c r="C13" s="75"/>
      <c r="D13" s="75"/>
      <c r="E13" s="75"/>
      <c r="F13" s="75"/>
      <c r="G13" s="75"/>
      <c r="H13" s="75"/>
      <c r="I13" s="75"/>
      <c r="J13" s="76"/>
    </row>
    <row r="14" spans="1:11" ht="27.75" customHeight="1" x14ac:dyDescent="0.25">
      <c r="A14" s="4" t="s">
        <v>10</v>
      </c>
      <c r="B14" s="29">
        <f>_xlfn.NUMBERVALUE(LEFT($B$16,1))</f>
        <v>3</v>
      </c>
      <c r="C14" s="81" t="str">
        <f>IFERROR(VLOOKUP(B14,'[1]Validacion datos'!A2:B5,2,FALSE),"")</f>
        <v>DESARROLLO PRODUCTIVO</v>
      </c>
      <c r="D14" s="81"/>
      <c r="E14" s="81"/>
      <c r="F14" s="81"/>
      <c r="G14" s="81"/>
      <c r="H14" s="81"/>
      <c r="I14" s="81"/>
      <c r="J14" s="81"/>
    </row>
    <row r="15" spans="1:11" ht="26.25" customHeight="1" x14ac:dyDescent="0.25">
      <c r="A15" s="4" t="s">
        <v>11</v>
      </c>
      <c r="B15" s="7">
        <f>_xlfn.NUMBERVALUE(LEFT(B16,3))</f>
        <v>3.3</v>
      </c>
      <c r="C15" s="81" t="str">
        <f>IFERROR(VLOOKUP(B15,'[1]Validacion datos'!A8:B26,2,FALSE),"")</f>
        <v>Competitividad e innovavión en un ambiente favorable a la cooperación y la responsabilidad social</v>
      </c>
      <c r="D15" s="81"/>
      <c r="E15" s="81"/>
      <c r="F15" s="81"/>
      <c r="G15" s="81"/>
      <c r="H15" s="81"/>
      <c r="I15" s="81"/>
      <c r="J15" s="81"/>
    </row>
    <row r="16" spans="1:11" ht="30" customHeight="1" x14ac:dyDescent="0.25">
      <c r="A16" s="4" t="s">
        <v>12</v>
      </c>
      <c r="B16" s="8" t="s">
        <v>101</v>
      </c>
      <c r="C16" s="82"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2"/>
      <c r="E16" s="82"/>
      <c r="F16" s="82"/>
      <c r="G16" s="82"/>
      <c r="H16" s="82"/>
      <c r="I16" s="82"/>
      <c r="J16" s="82"/>
    </row>
    <row r="17" spans="1:12" ht="15.75" x14ac:dyDescent="0.25">
      <c r="A17" s="74" t="s">
        <v>13</v>
      </c>
      <c r="B17" s="75"/>
      <c r="C17" s="75"/>
      <c r="D17" s="75"/>
      <c r="E17" s="75"/>
      <c r="F17" s="75"/>
      <c r="G17" s="75"/>
      <c r="H17" s="75"/>
      <c r="I17" s="75"/>
      <c r="J17" s="76"/>
    </row>
    <row r="18" spans="1:12" ht="29.25" customHeight="1" x14ac:dyDescent="0.25">
      <c r="A18" s="4" t="s">
        <v>14</v>
      </c>
      <c r="B18" s="83" t="s">
        <v>93</v>
      </c>
      <c r="C18" s="83"/>
      <c r="D18" s="83"/>
      <c r="E18" s="83"/>
      <c r="F18" s="83"/>
      <c r="G18" s="83"/>
      <c r="H18" s="83"/>
      <c r="I18" s="83"/>
      <c r="J18" s="84"/>
    </row>
    <row r="19" spans="1:12" ht="76.5" customHeight="1" x14ac:dyDescent="0.25">
      <c r="A19" s="9" t="s">
        <v>15</v>
      </c>
      <c r="B19" s="83" t="s">
        <v>103</v>
      </c>
      <c r="C19" s="83"/>
      <c r="D19" s="83"/>
      <c r="E19" s="83"/>
      <c r="F19" s="83"/>
      <c r="G19" s="83"/>
      <c r="H19" s="83"/>
      <c r="I19" s="83"/>
      <c r="J19" s="84"/>
    </row>
    <row r="20" spans="1:12" ht="34.5" customHeight="1" x14ac:dyDescent="0.25">
      <c r="A20" s="9" t="s">
        <v>16</v>
      </c>
      <c r="B20" s="83" t="s">
        <v>91</v>
      </c>
      <c r="C20" s="83"/>
      <c r="D20" s="83"/>
      <c r="E20" s="83"/>
      <c r="F20" s="83"/>
      <c r="G20" s="83"/>
      <c r="H20" s="83"/>
      <c r="I20" s="83"/>
      <c r="J20" s="84"/>
    </row>
    <row r="21" spans="1:12" ht="35.25" customHeight="1" x14ac:dyDescent="0.25">
      <c r="A21" s="9" t="s">
        <v>37</v>
      </c>
      <c r="B21" s="111" t="s">
        <v>55</v>
      </c>
      <c r="C21" s="83"/>
      <c r="D21" s="83"/>
      <c r="E21" s="83"/>
      <c r="F21" s="83"/>
      <c r="G21" s="83"/>
      <c r="H21" s="83"/>
      <c r="I21" s="83"/>
      <c r="J21" s="84"/>
      <c r="K21" s="1"/>
    </row>
    <row r="22" spans="1:12" ht="15.75" x14ac:dyDescent="0.25">
      <c r="A22" s="74" t="s">
        <v>17</v>
      </c>
      <c r="B22" s="75"/>
      <c r="C22" s="75"/>
      <c r="D22" s="75"/>
      <c r="E22" s="75"/>
      <c r="F22" s="75"/>
      <c r="G22" s="75"/>
      <c r="H22" s="75"/>
      <c r="I22" s="75"/>
      <c r="J22" s="76"/>
    </row>
    <row r="23" spans="1:12" ht="15.75" x14ac:dyDescent="0.25">
      <c r="A23" s="77" t="s">
        <v>18</v>
      </c>
      <c r="B23" s="78"/>
      <c r="C23" s="78"/>
      <c r="D23" s="78"/>
      <c r="E23" s="78"/>
      <c r="F23" s="78"/>
      <c r="G23" s="78"/>
      <c r="H23" s="78"/>
      <c r="I23" s="78"/>
      <c r="J23" s="79"/>
      <c r="K23" s="1"/>
    </row>
    <row r="24" spans="1:12" ht="15" customHeight="1" x14ac:dyDescent="0.25">
      <c r="A24" s="85" t="s">
        <v>19</v>
      </c>
      <c r="B24" s="86"/>
      <c r="C24" s="87" t="s">
        <v>20</v>
      </c>
      <c r="D24" s="88"/>
      <c r="E24" s="88"/>
      <c r="F24" s="88" t="s">
        <v>21</v>
      </c>
      <c r="G24" s="88"/>
      <c r="H24" s="86"/>
      <c r="I24" s="87" t="s">
        <v>22</v>
      </c>
      <c r="J24" s="89"/>
    </row>
    <row r="25" spans="1:12" s="38" customFormat="1" x14ac:dyDescent="0.25">
      <c r="A25" s="112">
        <v>500000</v>
      </c>
      <c r="B25" s="113"/>
      <c r="C25" s="114">
        <v>500000</v>
      </c>
      <c r="D25" s="115"/>
      <c r="E25" s="116"/>
      <c r="F25" s="114">
        <v>175390</v>
      </c>
      <c r="G25" s="115"/>
      <c r="H25" s="116"/>
      <c r="I25" s="117">
        <f>F25/C25</f>
        <v>0.35077999999999998</v>
      </c>
      <c r="J25" s="118"/>
      <c r="K25" s="39"/>
    </row>
    <row r="26" spans="1:12" ht="15.75" x14ac:dyDescent="0.25">
      <c r="A26" s="77" t="s">
        <v>23</v>
      </c>
      <c r="B26" s="78"/>
      <c r="C26" s="78"/>
      <c r="D26" s="78"/>
      <c r="E26" s="78"/>
      <c r="F26" s="78"/>
      <c r="G26" s="78"/>
      <c r="H26" s="78"/>
      <c r="I26" s="78"/>
      <c r="J26" s="79"/>
      <c r="K26" s="1"/>
    </row>
    <row r="27" spans="1:12" ht="15" customHeight="1" x14ac:dyDescent="0.25">
      <c r="A27" s="5"/>
      <c r="B27"/>
      <c r="C27" s="95" t="s">
        <v>48</v>
      </c>
      <c r="D27" s="96"/>
      <c r="E27" s="95" t="s">
        <v>119</v>
      </c>
      <c r="F27" s="96"/>
      <c r="G27" s="95" t="s">
        <v>120</v>
      </c>
      <c r="H27" s="95"/>
      <c r="I27" s="95" t="s">
        <v>24</v>
      </c>
      <c r="J27" s="97"/>
    </row>
    <row r="28" spans="1:12" ht="38.25" x14ac:dyDescent="0.25">
      <c r="A28" s="10" t="s">
        <v>25</v>
      </c>
      <c r="B28" s="11" t="s">
        <v>26</v>
      </c>
      <c r="C28" s="11" t="s">
        <v>38</v>
      </c>
      <c r="D28" s="11" t="s">
        <v>39</v>
      </c>
      <c r="E28" s="11" t="s">
        <v>42</v>
      </c>
      <c r="F28" s="11" t="s">
        <v>43</v>
      </c>
      <c r="G28" s="11" t="s">
        <v>44</v>
      </c>
      <c r="H28" s="11" t="s">
        <v>45</v>
      </c>
      <c r="I28" s="11" t="s">
        <v>46</v>
      </c>
      <c r="J28" s="12" t="s">
        <v>47</v>
      </c>
    </row>
    <row r="29" spans="1:12" ht="72" x14ac:dyDescent="0.25">
      <c r="A29" s="13" t="s">
        <v>108</v>
      </c>
      <c r="B29" s="14" t="s">
        <v>74</v>
      </c>
      <c r="C29" s="34">
        <v>6000</v>
      </c>
      <c r="D29" s="15">
        <v>500000</v>
      </c>
      <c r="E29" s="15">
        <f t="shared" ref="E29" si="0">SUM(1500,1500)</f>
        <v>3000</v>
      </c>
      <c r="F29" s="15">
        <v>300000</v>
      </c>
      <c r="G29" s="16">
        <v>4209</v>
      </c>
      <c r="H29" s="15">
        <v>146332.5</v>
      </c>
      <c r="I29" s="17">
        <f>+Tabla13459101112[[#This Row],[Física 
(E)]]/Tabla13459101112[[#This Row],[Física
(C)]]</f>
        <v>1.403</v>
      </c>
      <c r="J29" s="18">
        <f>+Tabla13459101112[[#This Row],[Financiera 
 (F)]]/Tabla13459101112[[#This Row],[Financiera
(D)]]</f>
        <v>0.48777500000000001</v>
      </c>
      <c r="L29" s="36"/>
    </row>
    <row r="30" spans="1:12" x14ac:dyDescent="0.25">
      <c r="A30" s="19"/>
      <c r="B30" s="20"/>
      <c r="C30" s="21"/>
      <c r="D30" s="22"/>
      <c r="E30" s="22"/>
      <c r="F30" s="22"/>
      <c r="G30" s="23"/>
      <c r="H30" s="22"/>
      <c r="I30" s="17" t="e">
        <f>+Tabla13459101112[[#This Row],[Física 
(E)]]/Tabla13459101112[[#This Row],[Física
(C)]]</f>
        <v>#DIV/0!</v>
      </c>
      <c r="J30" s="18" t="e">
        <f>+Tabla13459101112[[#This Row],[Financiera 
 (F)]]/Tabla13459101112[[#This Row],[Financiera
(D)]]</f>
        <v>#DIV/0!</v>
      </c>
    </row>
    <row r="31" spans="1:12" ht="15.75" x14ac:dyDescent="0.25">
      <c r="A31" s="74" t="s">
        <v>27</v>
      </c>
      <c r="B31" s="75"/>
      <c r="C31" s="75"/>
      <c r="D31" s="75"/>
      <c r="E31" s="75"/>
      <c r="F31" s="75"/>
      <c r="G31" s="75"/>
      <c r="H31" s="75"/>
      <c r="I31" s="75"/>
      <c r="J31" s="76"/>
    </row>
    <row r="32" spans="1:12" ht="15.75" x14ac:dyDescent="0.25">
      <c r="A32" s="77" t="s">
        <v>28</v>
      </c>
      <c r="B32" s="78"/>
      <c r="C32" s="78"/>
      <c r="D32" s="78"/>
      <c r="E32" s="78"/>
      <c r="F32" s="78"/>
      <c r="G32" s="78"/>
      <c r="H32" s="78"/>
      <c r="I32" s="78"/>
      <c r="J32" s="79"/>
      <c r="K32" s="1"/>
    </row>
    <row r="33" spans="1:11" x14ac:dyDescent="0.25">
      <c r="A33" s="24" t="s">
        <v>29</v>
      </c>
      <c r="B33" s="83" t="s">
        <v>98</v>
      </c>
      <c r="C33" s="83"/>
      <c r="D33" s="83"/>
      <c r="E33" s="83"/>
      <c r="F33" s="83"/>
      <c r="G33" s="83"/>
      <c r="H33" s="83"/>
      <c r="I33" s="83"/>
      <c r="J33" s="84"/>
    </row>
    <row r="34" spans="1:11" ht="30" x14ac:dyDescent="0.25">
      <c r="A34" s="24" t="s">
        <v>30</v>
      </c>
      <c r="B34" s="83" t="s">
        <v>75</v>
      </c>
      <c r="C34" s="83"/>
      <c r="D34" s="83"/>
      <c r="E34" s="83"/>
      <c r="F34" s="83"/>
      <c r="G34" s="83"/>
      <c r="H34" s="83"/>
      <c r="I34" s="83"/>
      <c r="J34" s="84"/>
    </row>
    <row r="35" spans="1:11" ht="60.75" customHeight="1" x14ac:dyDescent="0.25">
      <c r="A35" s="24" t="s">
        <v>31</v>
      </c>
      <c r="B35" s="83" t="s">
        <v>143</v>
      </c>
      <c r="C35" s="83"/>
      <c r="D35" s="83"/>
      <c r="E35" s="83"/>
      <c r="F35" s="83"/>
      <c r="G35" s="83"/>
      <c r="H35" s="83"/>
      <c r="I35" s="83"/>
      <c r="J35" s="84"/>
    </row>
    <row r="36" spans="1:11" ht="30" x14ac:dyDescent="0.25">
      <c r="A36" s="40" t="s">
        <v>32</v>
      </c>
      <c r="B36" s="83" t="s">
        <v>129</v>
      </c>
      <c r="C36" s="83"/>
      <c r="D36" s="83"/>
      <c r="E36" s="83"/>
      <c r="F36" s="83"/>
      <c r="G36" s="83"/>
      <c r="H36" s="83"/>
      <c r="I36" s="83"/>
      <c r="J36" s="84"/>
    </row>
    <row r="37" spans="1:11" ht="15.75" x14ac:dyDescent="0.25">
      <c r="A37" s="74" t="s">
        <v>33</v>
      </c>
      <c r="B37" s="75"/>
      <c r="C37" s="75"/>
      <c r="D37" s="75"/>
      <c r="E37" s="75"/>
      <c r="F37" s="75"/>
      <c r="G37" s="75"/>
      <c r="H37" s="75"/>
      <c r="I37" s="75"/>
      <c r="J37" s="76"/>
    </row>
    <row r="38" spans="1:11" ht="15.75" x14ac:dyDescent="0.25">
      <c r="A38" s="98" t="s">
        <v>34</v>
      </c>
      <c r="B38" s="99"/>
      <c r="C38" s="99"/>
      <c r="D38" s="99"/>
      <c r="E38" s="99"/>
      <c r="F38" s="99"/>
      <c r="G38" s="99"/>
      <c r="H38" s="99"/>
      <c r="I38" s="99"/>
      <c r="J38" s="100"/>
      <c r="K38" s="1"/>
    </row>
    <row r="39" spans="1:11" ht="27.75" customHeight="1" x14ac:dyDescent="0.25">
      <c r="A39" s="101"/>
      <c r="B39" s="102"/>
      <c r="C39" s="102"/>
      <c r="D39" s="102"/>
      <c r="E39" s="102"/>
      <c r="F39" s="102"/>
      <c r="G39" s="102"/>
      <c r="H39" s="102"/>
      <c r="I39" s="102"/>
      <c r="J39" s="103"/>
    </row>
    <row r="40" spans="1:11" ht="27.75" customHeight="1" x14ac:dyDescent="0.25">
      <c r="A40" s="30"/>
      <c r="B40" s="30"/>
      <c r="C40" s="30"/>
      <c r="D40" s="30"/>
      <c r="E40" s="30"/>
      <c r="F40" s="30"/>
      <c r="G40" s="30"/>
      <c r="H40" s="30"/>
      <c r="I40" s="30"/>
      <c r="J40" s="30"/>
    </row>
    <row r="41" spans="1:11" ht="30.75" customHeight="1" x14ac:dyDescent="0.25">
      <c r="A41" s="104" t="s">
        <v>41</v>
      </c>
      <c r="B41" s="104"/>
      <c r="C41" s="104"/>
      <c r="D41" s="104"/>
      <c r="E41" s="104"/>
      <c r="F41" s="104"/>
      <c r="G41" s="104"/>
      <c r="H41" s="104"/>
      <c r="I41" s="104"/>
      <c r="J41" s="104"/>
    </row>
  </sheetData>
  <mergeCells count="48">
    <mergeCell ref="B10:J10"/>
    <mergeCell ref="B1:J1"/>
    <mergeCell ref="B2:C2"/>
    <mergeCell ref="D2:H2"/>
    <mergeCell ref="B3:C3"/>
    <mergeCell ref="D3:H3"/>
    <mergeCell ref="A4:J4"/>
    <mergeCell ref="A5:J5"/>
    <mergeCell ref="A6:J6"/>
    <mergeCell ref="A7:J7"/>
    <mergeCell ref="B8:J8"/>
    <mergeCell ref="B9:J9"/>
    <mergeCell ref="A22:J22"/>
    <mergeCell ref="B11:J11"/>
    <mergeCell ref="B12:J12"/>
    <mergeCell ref="A13:J13"/>
    <mergeCell ref="C14:J14"/>
    <mergeCell ref="C15:J15"/>
    <mergeCell ref="C16:J16"/>
    <mergeCell ref="A17:J17"/>
    <mergeCell ref="B18:J18"/>
    <mergeCell ref="B19:J19"/>
    <mergeCell ref="B20:J20"/>
    <mergeCell ref="B21:J21"/>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38:J38"/>
    <mergeCell ref="A39:J39"/>
    <mergeCell ref="A41:J41"/>
    <mergeCell ref="A32:J32"/>
    <mergeCell ref="B33:J33"/>
    <mergeCell ref="B34:J34"/>
    <mergeCell ref="B35:J35"/>
    <mergeCell ref="B36:J36"/>
    <mergeCell ref="A37:J37"/>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3:J33"/>
    <dataValidation allowBlank="1" showInputMessage="1" showErrorMessage="1" prompt="¿En qué consiste el producto? su objetivo" sqref="B34:J34"/>
    <dataValidation allowBlank="1" showInputMessage="1" showErrorMessage="1" prompt="1. Describir lo plasmado en el presupuesto_x000a_2. Describir lo alcanzado en términos financieros y de producción " sqref="B35:J35"/>
    <dataValidation allowBlank="1" showInputMessage="1" showErrorMessage="1" prompt="De existir desvío, explicar razones." sqref="B36:J36"/>
    <dataValidation allowBlank="1" showInputMessage="1" showErrorMessage="1" prompt="Oportunidades de mejora identificadas" sqref="A39:J40"/>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30"/>
    <dataValidation allowBlank="1" showInputMessage="1" showErrorMessage="1" prompt="Nombre del indicador" sqref="B28:B30"/>
    <dataValidation allowBlank="1" showInputMessage="1" showErrorMessage="1" prompt="Meta anual del indicador" sqref="C28:C30 E28"/>
    <dataValidation allowBlank="1" showInputMessage="1" showErrorMessage="1" prompt="Monto presupuestado para el producto" sqref="D28:D30 E29:F30 F28"/>
    <dataValidation allowBlank="1" showInputMessage="1" showErrorMessage="1" prompt="Meta alcanzada en el trimestre" sqref="G28:G30"/>
    <dataValidation allowBlank="1" showInputMessage="1" showErrorMessage="1" prompt="Monto ejecutado en el trimestre" sqref="H28:H30"/>
  </dataValidations>
  <pageMargins left="0.7" right="0.7" top="0.75" bottom="0.75" header="0.3" footer="0.3"/>
  <pageSetup scale="6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Transporte de pasajeros</vt:lpstr>
      <vt:lpstr>Rótulos</vt:lpstr>
      <vt:lpstr>Permisos de Tran carga (2)</vt:lpstr>
      <vt:lpstr>MotoTaxi . Educacion Vial</vt:lpstr>
      <vt:lpstr>Ciu. Licencia de conducir</vt:lpstr>
      <vt:lpstr>ITV</vt:lpstr>
      <vt:lpstr>Campaña Educativa</vt:lpstr>
      <vt:lpstr>Eventos Seg. Vial</vt:lpstr>
      <vt:lpstr>CPU. Educacion Vial</vt:lpstr>
      <vt:lpstr>PCT. Educacion Vial</vt:lpstr>
      <vt:lpstr>Diseño de Corredores</vt:lpstr>
      <vt:lpstr>Corredores Integrados</vt:lpstr>
      <vt:lpstr>Alcandia Asistencia Tec.</vt:lpstr>
      <vt:lpstr>Alcandia planes movilidad</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Cecilia Guzman</cp:lastModifiedBy>
  <cp:lastPrinted>2022-06-13T17:15:18Z</cp:lastPrinted>
  <dcterms:created xsi:type="dcterms:W3CDTF">2021-03-22T15:50:10Z</dcterms:created>
  <dcterms:modified xsi:type="dcterms:W3CDTF">2025-03-13T14:01:24Z</dcterms:modified>
</cp:coreProperties>
</file>